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emf" ContentType="image/x-emf"/>
  <Default Extension="jpeg" ContentType="image/jpeg"/>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0" yWindow="0" windowWidth="16380" windowHeight="8190" tabRatio="844" activeTab="3"/>
  </bookViews>
  <sheets>
    <sheet name="Invulblad" sheetId="2" r:id="rId1"/>
    <sheet name="quickview" sheetId="3" r:id="rId2"/>
    <sheet name="score" sheetId="4" r:id="rId3"/>
    <sheet name="Grafiek" sheetId="33" r:id="rId4"/>
    <sheet name="Logboek_EK" sheetId="35" state="hidden" r:id="rId5"/>
    <sheet name="Toernooigegevens" sheetId="31" state="hidden" r:id="rId6"/>
    <sheet name="Pouleberekeningen" sheetId="30" state="hidden" r:id="rId7"/>
    <sheet name="LOGBOEK_WK" sheetId="32" state="hidden" r:id="rId8"/>
    <sheet name="Bonusvragen" sheetId="29" state="hidden" r:id="rId9"/>
    <sheet name="Puntentelling" sheetId="1" state="hidden" r:id="rId10"/>
    <sheet name="means" sheetId="57" r:id="rId11"/>
    <sheet name="Frank" sheetId="37" r:id="rId12"/>
    <sheet name="Lothar" sheetId="38" r:id="rId13"/>
    <sheet name="Arjan" sheetId="42" r:id="rId14"/>
    <sheet name="Dries" sheetId="44" r:id="rId15"/>
    <sheet name="Marjon" sheetId="45" r:id="rId16"/>
    <sheet name="Leen" sheetId="46" r:id="rId17"/>
    <sheet name="Matthijs" sheetId="55" r:id="rId18"/>
    <sheet name="Peter" sheetId="47" r:id="rId19"/>
    <sheet name="Reindert" sheetId="48" r:id="rId20"/>
    <sheet name="Gerard" sheetId="41" r:id="rId21"/>
    <sheet name="Annita" sheetId="43" r:id="rId22"/>
    <sheet name="Harro" sheetId="49" r:id="rId23"/>
    <sheet name="Angele" sheetId="51" r:id="rId24"/>
    <sheet name="Wilem" sheetId="52" r:id="rId25"/>
    <sheet name="Joris" sheetId="53" r:id="rId26"/>
    <sheet name="Linda" sheetId="54" r:id="rId27"/>
    <sheet name="Jolanthe" sheetId="56" r:id="rId28"/>
  </sheets>
  <definedNames>
    <definedName name="_C">Invulblad!$P$27:$P$30</definedName>
    <definedName name="A">Invulblad!$P$11:$P$14</definedName>
    <definedName name="a_24">Toernooigegevens!$B$3</definedName>
    <definedName name="_xlnm.Print_Area" localSheetId="0">Invulblad!$A$1:$AB$57</definedName>
    <definedName name="B">Invulblad!$P$19:$P$22</definedName>
    <definedName name="b_24">Toernooigegevens!$B$11</definedName>
    <definedName name="bonus1">Puntentelling!$F$35</definedName>
    <definedName name="bonus16">Puntentelling!$F$25</definedName>
    <definedName name="bonus2">Puntentelling!$F$33</definedName>
    <definedName name="bonus4">Puntentelling!$F$29</definedName>
    <definedName name="bonus8">Puntentelling!$F$27</definedName>
    <definedName name="D">Invulblad!$P$35:$P$38</definedName>
    <definedName name="d_24">Toernooigegevens!$B$27</definedName>
    <definedName name="TotoVoorronden">(Invulblad!$M$11:$M$16,Invulblad!$M$19:$M$24,Invulblad!$M$27:$M$32,Invulblad!$M$35:$M$40,Invulblad!#REF!,Invulblad!#REF!,Invulblad!#REF!,Invulblad!#REF!)</definedName>
    <definedName name="Vanaf8eFinales">(Invulblad!#REF!,Invulblad!$M$44:$M$47,Invulblad!$M$51:$M$52,Invulblad!#REF!,Invulblad!$M$56)</definedName>
    <definedName name="Wedstrijdnummers">Invulblad!$A$11:$K$56</definedName>
  </definedNames>
  <calcPr calcId="125725"/>
</workbook>
</file>

<file path=xl/calcChain.xml><?xml version="1.0" encoding="utf-8"?>
<calcChain xmlns="http://schemas.openxmlformats.org/spreadsheetml/2006/main">
  <c r="T40" i="4"/>
  <c r="V40"/>
  <c r="X40"/>
  <c r="Z40"/>
  <c r="AB40"/>
  <c r="AD40"/>
  <c r="AF40"/>
  <c r="AH40"/>
  <c r="AJ40"/>
  <c r="AL40"/>
  <c r="H10" i="37"/>
  <c r="H9"/>
  <c r="H10" i="47"/>
  <c r="L12" i="56"/>
  <c r="L12" i="55"/>
  <c r="B10" i="42"/>
  <c r="B9"/>
  <c r="B8"/>
  <c r="B7"/>
  <c r="B6"/>
  <c r="B5"/>
  <c r="B4"/>
  <c r="B3"/>
  <c r="B10" i="44"/>
  <c r="B9"/>
  <c r="B8"/>
  <c r="B7"/>
  <c r="B6"/>
  <c r="B5"/>
  <c r="B4"/>
  <c r="B3"/>
  <c r="B10" i="45"/>
  <c r="B9"/>
  <c r="B8"/>
  <c r="B7"/>
  <c r="B6"/>
  <c r="B5"/>
  <c r="B4"/>
  <c r="B3"/>
  <c r="B10" i="46"/>
  <c r="B9"/>
  <c r="B8"/>
  <c r="B7"/>
  <c r="B6"/>
  <c r="B5"/>
  <c r="B4"/>
  <c r="B3"/>
  <c r="B10" i="47"/>
  <c r="B9"/>
  <c r="B8"/>
  <c r="B7"/>
  <c r="B6"/>
  <c r="B5"/>
  <c r="B4"/>
  <c r="B3"/>
  <c r="B10" i="48"/>
  <c r="B9"/>
  <c r="B8"/>
  <c r="B7"/>
  <c r="B6"/>
  <c r="B5"/>
  <c r="B4"/>
  <c r="B3"/>
  <c r="B10" i="41"/>
  <c r="B9"/>
  <c r="B8"/>
  <c r="B7"/>
  <c r="B6"/>
  <c r="B5"/>
  <c r="B4"/>
  <c r="B3"/>
  <c r="B10" i="43"/>
  <c r="B9"/>
  <c r="B8"/>
  <c r="B7"/>
  <c r="B6"/>
  <c r="B5"/>
  <c r="B4"/>
  <c r="B3"/>
  <c r="B10" i="49"/>
  <c r="B9"/>
  <c r="B8"/>
  <c r="B7"/>
  <c r="B6"/>
  <c r="B5"/>
  <c r="B4"/>
  <c r="B3"/>
  <c r="B10" i="51"/>
  <c r="B9"/>
  <c r="B8"/>
  <c r="B7"/>
  <c r="B6"/>
  <c r="B5"/>
  <c r="B4"/>
  <c r="B3"/>
  <c r="B10" i="52"/>
  <c r="B9"/>
  <c r="B8"/>
  <c r="B7"/>
  <c r="B6"/>
  <c r="B5"/>
  <c r="B4"/>
  <c r="B3"/>
  <c r="B10" i="53"/>
  <c r="B9"/>
  <c r="B8"/>
  <c r="B7"/>
  <c r="B6"/>
  <c r="B5"/>
  <c r="B4"/>
  <c r="B3"/>
  <c r="B10" i="54"/>
  <c r="B9"/>
  <c r="B8"/>
  <c r="B7"/>
  <c r="B6"/>
  <c r="B5"/>
  <c r="B4"/>
  <c r="B3"/>
  <c r="B10" i="55"/>
  <c r="B9"/>
  <c r="B8"/>
  <c r="B7"/>
  <c r="B6"/>
  <c r="B5"/>
  <c r="B4"/>
  <c r="B3"/>
  <c r="B10" i="56"/>
  <c r="B9"/>
  <c r="B8"/>
  <c r="B7"/>
  <c r="B6"/>
  <c r="B5"/>
  <c r="B4"/>
  <c r="B3"/>
  <c r="B10" i="38"/>
  <c r="B9"/>
  <c r="B8"/>
  <c r="B7"/>
  <c r="B6"/>
  <c r="B5"/>
  <c r="B4"/>
  <c r="B3"/>
  <c r="A20" i="4"/>
  <c r="A23"/>
  <c r="A26"/>
  <c r="A29"/>
  <c r="L12" i="42"/>
  <c r="L12" i="44"/>
  <c r="L12" i="45"/>
  <c r="L12" i="46"/>
  <c r="L12" i="47"/>
  <c r="L12" i="48"/>
  <c r="L12" i="41"/>
  <c r="L12" i="43"/>
  <c r="L12" i="49"/>
  <c r="L12" i="51"/>
  <c r="L12" i="52"/>
  <c r="L12" i="53"/>
  <c r="L12" i="54"/>
  <c r="L12" i="38"/>
  <c r="G10" i="42"/>
  <c r="G9"/>
  <c r="E6"/>
  <c r="E5"/>
  <c r="E4"/>
  <c r="E3"/>
  <c r="G10" i="44"/>
  <c r="G9"/>
  <c r="E6"/>
  <c r="E5"/>
  <c r="E4"/>
  <c r="E3"/>
  <c r="G10" i="45"/>
  <c r="G9"/>
  <c r="E6"/>
  <c r="E5"/>
  <c r="E4"/>
  <c r="E3"/>
  <c r="G10" i="46"/>
  <c r="G9"/>
  <c r="E6"/>
  <c r="E5"/>
  <c r="E4"/>
  <c r="E3"/>
  <c r="G10" i="47"/>
  <c r="G9"/>
  <c r="E6"/>
  <c r="E5"/>
  <c r="E4"/>
  <c r="E3"/>
  <c r="G10" i="48"/>
  <c r="G9"/>
  <c r="E6"/>
  <c r="E5"/>
  <c r="E4"/>
  <c r="E3"/>
  <c r="G10" i="41"/>
  <c r="G9"/>
  <c r="E6"/>
  <c r="E5"/>
  <c r="E4"/>
  <c r="E3"/>
  <c r="G10" i="43"/>
  <c r="G9"/>
  <c r="E6"/>
  <c r="E5"/>
  <c r="E4"/>
  <c r="E3"/>
  <c r="G10" i="49"/>
  <c r="G9"/>
  <c r="E6"/>
  <c r="E5"/>
  <c r="E4"/>
  <c r="E3"/>
  <c r="G10" i="51"/>
  <c r="G9"/>
  <c r="E6"/>
  <c r="E5"/>
  <c r="E4"/>
  <c r="E3"/>
  <c r="G10" i="52"/>
  <c r="G9"/>
  <c r="E6"/>
  <c r="E5"/>
  <c r="E4"/>
  <c r="E3"/>
  <c r="G10" i="53"/>
  <c r="G9"/>
  <c r="E6"/>
  <c r="E5"/>
  <c r="E4"/>
  <c r="E3"/>
  <c r="G10" i="54"/>
  <c r="G9"/>
  <c r="E6"/>
  <c r="E5"/>
  <c r="E4"/>
  <c r="E3"/>
  <c r="G10" i="55"/>
  <c r="G9"/>
  <c r="E6"/>
  <c r="E5"/>
  <c r="E4"/>
  <c r="E3"/>
  <c r="G10" i="56"/>
  <c r="G9"/>
  <c r="E6"/>
  <c r="E5"/>
  <c r="E4"/>
  <c r="E3"/>
  <c r="G10" i="38"/>
  <c r="G9"/>
  <c r="E6"/>
  <c r="E5"/>
  <c r="E4"/>
  <c r="E3"/>
  <c r="L12" i="37"/>
  <c r="E42" i="4"/>
  <c r="D42"/>
  <c r="R42"/>
  <c r="I42"/>
  <c r="C42"/>
  <c r="S42"/>
  <c r="O42"/>
  <c r="M42"/>
  <c r="F42"/>
  <c r="G42"/>
  <c r="Q42"/>
  <c r="L42"/>
  <c r="K42"/>
  <c r="N42"/>
  <c r="J42"/>
  <c r="P42"/>
  <c r="H42"/>
  <c r="J56" i="57"/>
  <c r="H56"/>
  <c r="K56" s="1"/>
  <c r="J53"/>
  <c r="H53"/>
  <c r="K53" s="1"/>
  <c r="J52"/>
  <c r="H52"/>
  <c r="K52" s="1"/>
  <c r="J49"/>
  <c r="H49"/>
  <c r="K49" s="1"/>
  <c r="J48"/>
  <c r="H48"/>
  <c r="K48" s="1"/>
  <c r="J47"/>
  <c r="H47"/>
  <c r="K47" s="1"/>
  <c r="J46"/>
  <c r="H46"/>
  <c r="K46" s="1"/>
  <c r="J43"/>
  <c r="H43"/>
  <c r="K43" s="1"/>
  <c r="J42"/>
  <c r="H42"/>
  <c r="K42" s="1"/>
  <c r="J41"/>
  <c r="H41"/>
  <c r="K41" s="1"/>
  <c r="J40"/>
  <c r="H40"/>
  <c r="K40" s="1"/>
  <c r="J39"/>
  <c r="H39"/>
  <c r="K39" s="1"/>
  <c r="J38"/>
  <c r="H38"/>
  <c r="K38" s="1"/>
  <c r="J35"/>
  <c r="H35"/>
  <c r="K35" s="1"/>
  <c r="J34"/>
  <c r="H34"/>
  <c r="K34" s="1"/>
  <c r="J33"/>
  <c r="H33"/>
  <c r="K33" s="1"/>
  <c r="J32"/>
  <c r="H32"/>
  <c r="K32" s="1"/>
  <c r="J31"/>
  <c r="H31"/>
  <c r="K31" s="1"/>
  <c r="J30"/>
  <c r="H30"/>
  <c r="K30" s="1"/>
  <c r="J27"/>
  <c r="H27"/>
  <c r="K27" s="1"/>
  <c r="J26"/>
  <c r="H26"/>
  <c r="K26" s="1"/>
  <c r="J25"/>
  <c r="H25"/>
  <c r="K25" s="1"/>
  <c r="J24"/>
  <c r="H24"/>
  <c r="K24" s="1"/>
  <c r="J23"/>
  <c r="H23"/>
  <c r="K23" s="1"/>
  <c r="J22"/>
  <c r="H22"/>
  <c r="K22" s="1"/>
  <c r="J19"/>
  <c r="J18"/>
  <c r="J17"/>
  <c r="J16"/>
  <c r="J15"/>
  <c r="J14"/>
  <c r="H15"/>
  <c r="K15" s="1"/>
  <c r="H16"/>
  <c r="K16" s="1"/>
  <c r="H17"/>
  <c r="K17" s="1"/>
  <c r="H18"/>
  <c r="K18" s="1"/>
  <c r="H19"/>
  <c r="K19" s="1"/>
  <c r="H14"/>
  <c r="K14" s="1"/>
  <c r="E46" i="3"/>
  <c r="G46"/>
  <c r="K43"/>
  <c r="D43"/>
  <c r="N42"/>
  <c r="F42"/>
  <c r="O46"/>
  <c r="H46"/>
  <c r="Q43"/>
  <c r="J43"/>
  <c r="P42"/>
  <c r="I42"/>
  <c r="R46"/>
  <c r="M46"/>
  <c r="S43"/>
  <c r="L43"/>
  <c r="C43"/>
  <c r="E42"/>
  <c r="G42"/>
  <c r="K46"/>
  <c r="D46"/>
  <c r="N43"/>
  <c r="F43"/>
  <c r="O42"/>
  <c r="H42"/>
  <c r="J42"/>
  <c r="I46"/>
  <c r="M43"/>
  <c r="L42"/>
  <c r="Q46"/>
  <c r="J46"/>
  <c r="P43"/>
  <c r="I43"/>
  <c r="R42"/>
  <c r="M42"/>
  <c r="S46"/>
  <c r="L46"/>
  <c r="C46"/>
  <c r="E43"/>
  <c r="G43"/>
  <c r="K42"/>
  <c r="D42"/>
  <c r="N46"/>
  <c r="F46"/>
  <c r="O43"/>
  <c r="H43"/>
  <c r="Q42"/>
  <c r="P46"/>
  <c r="R43"/>
  <c r="S42"/>
  <c r="C42"/>
  <c r="AK40" i="4" l="1"/>
  <c r="AI40"/>
  <c r="AG40"/>
  <c r="AE40"/>
  <c r="AC40"/>
  <c r="AA40"/>
  <c r="Y40"/>
  <c r="W40"/>
  <c r="O20" i="57"/>
  <c r="M20"/>
  <c r="K20"/>
  <c r="O20" i="38"/>
  <c r="M20"/>
  <c r="O20" i="42"/>
  <c r="M20"/>
  <c r="O20" i="44"/>
  <c r="M20"/>
  <c r="O20" i="45"/>
  <c r="M20"/>
  <c r="O20" i="46"/>
  <c r="M20"/>
  <c r="O20" i="47"/>
  <c r="M20"/>
  <c r="O20" i="48"/>
  <c r="M20"/>
  <c r="O20" i="41"/>
  <c r="M20"/>
  <c r="O20" i="43"/>
  <c r="M20"/>
  <c r="O20" i="49"/>
  <c r="M20"/>
  <c r="O20" i="51"/>
  <c r="M20"/>
  <c r="O20" i="52"/>
  <c r="M20"/>
  <c r="O20" i="53"/>
  <c r="M20"/>
  <c r="O20" i="54"/>
  <c r="M20"/>
  <c r="O20" i="55"/>
  <c r="M20"/>
  <c r="O20" i="56"/>
  <c r="M20"/>
  <c r="O20" i="37"/>
  <c r="M20"/>
  <c r="K56" i="38"/>
  <c r="K56" i="42"/>
  <c r="K56" i="44"/>
  <c r="K56" i="45"/>
  <c r="K56" i="46"/>
  <c r="K56" i="47"/>
  <c r="K56" i="48"/>
  <c r="K56" i="41"/>
  <c r="K56" i="43"/>
  <c r="K56" i="49"/>
  <c r="K56" i="51"/>
  <c r="K56" i="52"/>
  <c r="K56" i="53"/>
  <c r="K56" i="54"/>
  <c r="K56" i="55"/>
  <c r="K56" i="56"/>
  <c r="K56" i="37"/>
  <c r="K53" i="38"/>
  <c r="K52"/>
  <c r="K53" i="42"/>
  <c r="K52"/>
  <c r="K53" i="44"/>
  <c r="K52"/>
  <c r="K53" i="45"/>
  <c r="K52"/>
  <c r="K53" i="46"/>
  <c r="K52"/>
  <c r="K53" i="47"/>
  <c r="K52"/>
  <c r="K53" i="48"/>
  <c r="K52"/>
  <c r="K53" i="41"/>
  <c r="K52"/>
  <c r="K53" i="43"/>
  <c r="K52"/>
  <c r="K53" i="49"/>
  <c r="K52"/>
  <c r="K53" i="51"/>
  <c r="K52"/>
  <c r="K53" i="52"/>
  <c r="K52"/>
  <c r="K53" i="53"/>
  <c r="K52"/>
  <c r="K53" i="54"/>
  <c r="K52"/>
  <c r="K53" i="55"/>
  <c r="K52"/>
  <c r="K53" i="56"/>
  <c r="K52"/>
  <c r="K53" i="37"/>
  <c r="K52"/>
  <c r="K49" i="38"/>
  <c r="K48"/>
  <c r="K47"/>
  <c r="K46"/>
  <c r="K49" i="42"/>
  <c r="K48"/>
  <c r="K47"/>
  <c r="K46"/>
  <c r="K49" i="44"/>
  <c r="K48"/>
  <c r="K47"/>
  <c r="K46"/>
  <c r="K49" i="45"/>
  <c r="K48"/>
  <c r="K47"/>
  <c r="K46"/>
  <c r="K49" i="46"/>
  <c r="K48"/>
  <c r="K47"/>
  <c r="K46"/>
  <c r="K49" i="47"/>
  <c r="K48"/>
  <c r="K47"/>
  <c r="K46"/>
  <c r="K49" i="48"/>
  <c r="K48"/>
  <c r="K47"/>
  <c r="K46"/>
  <c r="K49" i="41"/>
  <c r="K48"/>
  <c r="K47"/>
  <c r="K46"/>
  <c r="K49" i="43"/>
  <c r="K48"/>
  <c r="K47"/>
  <c r="K46"/>
  <c r="K49" i="49"/>
  <c r="K48"/>
  <c r="K47"/>
  <c r="K46"/>
  <c r="K49" i="51"/>
  <c r="K48"/>
  <c r="K47"/>
  <c r="K46"/>
  <c r="K49" i="52"/>
  <c r="K48"/>
  <c r="K47"/>
  <c r="K46"/>
  <c r="K49" i="53"/>
  <c r="K48"/>
  <c r="K47"/>
  <c r="K46"/>
  <c r="K49" i="54"/>
  <c r="K48"/>
  <c r="K47"/>
  <c r="K46"/>
  <c r="K49" i="55"/>
  <c r="K48"/>
  <c r="K47"/>
  <c r="K46"/>
  <c r="K49" i="56"/>
  <c r="K48"/>
  <c r="K47"/>
  <c r="K46"/>
  <c r="K49" i="37"/>
  <c r="K48"/>
  <c r="K47"/>
  <c r="K46"/>
  <c r="K43" i="38"/>
  <c r="K42"/>
  <c r="K41"/>
  <c r="K40"/>
  <c r="K39"/>
  <c r="K38"/>
  <c r="K43" i="42"/>
  <c r="K42"/>
  <c r="K41"/>
  <c r="K40"/>
  <c r="K39"/>
  <c r="K38"/>
  <c r="K43" i="44"/>
  <c r="K42"/>
  <c r="K41"/>
  <c r="K40"/>
  <c r="K39"/>
  <c r="K38"/>
  <c r="K43" i="45"/>
  <c r="K42"/>
  <c r="K41"/>
  <c r="K40"/>
  <c r="K39"/>
  <c r="K38"/>
  <c r="K43" i="46"/>
  <c r="K42"/>
  <c r="K41"/>
  <c r="K40"/>
  <c r="K39"/>
  <c r="K38"/>
  <c r="K43" i="47"/>
  <c r="K42"/>
  <c r="K41"/>
  <c r="K40"/>
  <c r="K39"/>
  <c r="K38"/>
  <c r="K43" i="48"/>
  <c r="K42"/>
  <c r="K41"/>
  <c r="K40"/>
  <c r="K39"/>
  <c r="K38"/>
  <c r="K43" i="41"/>
  <c r="K42"/>
  <c r="K41"/>
  <c r="K40"/>
  <c r="K39"/>
  <c r="K38"/>
  <c r="K43" i="43"/>
  <c r="K42"/>
  <c r="K41"/>
  <c r="K40"/>
  <c r="K39"/>
  <c r="K38"/>
  <c r="K43" i="49"/>
  <c r="K42"/>
  <c r="K41"/>
  <c r="K40"/>
  <c r="K39"/>
  <c r="K38"/>
  <c r="K43" i="51"/>
  <c r="K42"/>
  <c r="K41"/>
  <c r="K40"/>
  <c r="K39"/>
  <c r="K38"/>
  <c r="K43" i="52"/>
  <c r="K42"/>
  <c r="K41"/>
  <c r="K40"/>
  <c r="K39"/>
  <c r="K38"/>
  <c r="K43" i="53"/>
  <c r="K42"/>
  <c r="K41"/>
  <c r="K40"/>
  <c r="K39"/>
  <c r="K38"/>
  <c r="K43" i="54"/>
  <c r="K42"/>
  <c r="K41"/>
  <c r="K40"/>
  <c r="K39"/>
  <c r="K38"/>
  <c r="K43" i="55"/>
  <c r="K42"/>
  <c r="K41"/>
  <c r="K40"/>
  <c r="K39"/>
  <c r="K38"/>
  <c r="K43" i="56"/>
  <c r="K42"/>
  <c r="K41"/>
  <c r="K40"/>
  <c r="K39"/>
  <c r="K38"/>
  <c r="K43" i="37"/>
  <c r="K42"/>
  <c r="K41"/>
  <c r="K40"/>
  <c r="K39"/>
  <c r="K38"/>
  <c r="K35" i="38"/>
  <c r="K34"/>
  <c r="K33"/>
  <c r="K32"/>
  <c r="K31"/>
  <c r="K30"/>
  <c r="K35" i="42"/>
  <c r="K34"/>
  <c r="K33"/>
  <c r="K32"/>
  <c r="K31"/>
  <c r="K30"/>
  <c r="K35" i="44"/>
  <c r="K34"/>
  <c r="K33"/>
  <c r="K32"/>
  <c r="K31"/>
  <c r="K30"/>
  <c r="K35" i="45"/>
  <c r="K34"/>
  <c r="K33"/>
  <c r="K32"/>
  <c r="K31"/>
  <c r="K30"/>
  <c r="K35" i="46"/>
  <c r="K34"/>
  <c r="K33"/>
  <c r="K32"/>
  <c r="K31"/>
  <c r="K30"/>
  <c r="K35" i="47"/>
  <c r="K34"/>
  <c r="K33"/>
  <c r="K32"/>
  <c r="K31"/>
  <c r="K30"/>
  <c r="K35" i="48"/>
  <c r="K34"/>
  <c r="K33"/>
  <c r="K32"/>
  <c r="K31"/>
  <c r="K30"/>
  <c r="K35" i="41"/>
  <c r="K34"/>
  <c r="K33"/>
  <c r="K32"/>
  <c r="K31"/>
  <c r="K30"/>
  <c r="K35" i="43"/>
  <c r="K34"/>
  <c r="K33"/>
  <c r="K32"/>
  <c r="K31"/>
  <c r="K30"/>
  <c r="K35" i="49"/>
  <c r="K34"/>
  <c r="K33"/>
  <c r="K32"/>
  <c r="K31"/>
  <c r="K30"/>
  <c r="K35" i="51"/>
  <c r="K34"/>
  <c r="K33"/>
  <c r="K32"/>
  <c r="K31"/>
  <c r="K30"/>
  <c r="K35" i="52"/>
  <c r="K34"/>
  <c r="K33"/>
  <c r="K32"/>
  <c r="K31"/>
  <c r="K30"/>
  <c r="K35" i="53"/>
  <c r="K34"/>
  <c r="K33"/>
  <c r="K32"/>
  <c r="K31"/>
  <c r="K30"/>
  <c r="K35" i="54"/>
  <c r="K34"/>
  <c r="K33"/>
  <c r="K32"/>
  <c r="K31"/>
  <c r="K30"/>
  <c r="K35" i="55"/>
  <c r="K34"/>
  <c r="K33"/>
  <c r="K32"/>
  <c r="K31"/>
  <c r="K30"/>
  <c r="K35" i="56"/>
  <c r="K34"/>
  <c r="K33"/>
  <c r="K32"/>
  <c r="K31"/>
  <c r="K30"/>
  <c r="K35" i="37"/>
  <c r="K34"/>
  <c r="K33"/>
  <c r="K32"/>
  <c r="K31"/>
  <c r="K30"/>
  <c r="K27" i="38"/>
  <c r="K26"/>
  <c r="K25"/>
  <c r="K24"/>
  <c r="K23"/>
  <c r="K22"/>
  <c r="K27" i="42"/>
  <c r="K26"/>
  <c r="K25"/>
  <c r="K24"/>
  <c r="K23"/>
  <c r="K22"/>
  <c r="K27" i="44"/>
  <c r="K26"/>
  <c r="K25"/>
  <c r="K24"/>
  <c r="K23"/>
  <c r="K22"/>
  <c r="K27" i="45"/>
  <c r="K26"/>
  <c r="K25"/>
  <c r="K24"/>
  <c r="K23"/>
  <c r="K22"/>
  <c r="K27" i="46"/>
  <c r="K26"/>
  <c r="K25"/>
  <c r="K24"/>
  <c r="K23"/>
  <c r="K22"/>
  <c r="K27" i="47"/>
  <c r="K26"/>
  <c r="K25"/>
  <c r="K24"/>
  <c r="K23"/>
  <c r="K22"/>
  <c r="K27" i="48"/>
  <c r="K26"/>
  <c r="K25"/>
  <c r="K24"/>
  <c r="K23"/>
  <c r="K22"/>
  <c r="K27" i="41"/>
  <c r="K26"/>
  <c r="K25"/>
  <c r="K24"/>
  <c r="K23"/>
  <c r="K22"/>
  <c r="K27" i="43"/>
  <c r="K26"/>
  <c r="K25"/>
  <c r="K24"/>
  <c r="K23"/>
  <c r="K22"/>
  <c r="K27" i="49"/>
  <c r="K26"/>
  <c r="K25"/>
  <c r="K24"/>
  <c r="K23"/>
  <c r="K22"/>
  <c r="K27" i="51"/>
  <c r="K26"/>
  <c r="K25"/>
  <c r="K24"/>
  <c r="K23"/>
  <c r="K22"/>
  <c r="K27" i="52"/>
  <c r="K26"/>
  <c r="K25"/>
  <c r="K24"/>
  <c r="K23"/>
  <c r="K22"/>
  <c r="K27" i="53"/>
  <c r="K26"/>
  <c r="K25"/>
  <c r="K24"/>
  <c r="K23"/>
  <c r="K22"/>
  <c r="K27" i="54"/>
  <c r="K26"/>
  <c r="K25"/>
  <c r="K24"/>
  <c r="K23"/>
  <c r="K22"/>
  <c r="K27" i="55"/>
  <c r="K26"/>
  <c r="K25"/>
  <c r="K24"/>
  <c r="K23"/>
  <c r="K22"/>
  <c r="K27" i="56"/>
  <c r="K26"/>
  <c r="K25"/>
  <c r="K24"/>
  <c r="K23"/>
  <c r="K22"/>
  <c r="K27" i="37"/>
  <c r="K26"/>
  <c r="K25"/>
  <c r="K24"/>
  <c r="K23"/>
  <c r="K22"/>
  <c r="K20" i="38"/>
  <c r="K19"/>
  <c r="K18"/>
  <c r="K17"/>
  <c r="K16"/>
  <c r="K15"/>
  <c r="K14"/>
  <c r="K20" i="42"/>
  <c r="K19"/>
  <c r="K18"/>
  <c r="K17"/>
  <c r="K16"/>
  <c r="K15"/>
  <c r="K14"/>
  <c r="K20" i="44"/>
  <c r="K19"/>
  <c r="K18"/>
  <c r="K17"/>
  <c r="K16"/>
  <c r="K15"/>
  <c r="K14"/>
  <c r="K20" i="45"/>
  <c r="K19"/>
  <c r="K18"/>
  <c r="K17"/>
  <c r="K16"/>
  <c r="K15"/>
  <c r="K14"/>
  <c r="K20" i="46"/>
  <c r="K19"/>
  <c r="K18"/>
  <c r="K17"/>
  <c r="K16"/>
  <c r="K15"/>
  <c r="K14"/>
  <c r="K20" i="47"/>
  <c r="K19"/>
  <c r="K18"/>
  <c r="K17"/>
  <c r="K16"/>
  <c r="K15"/>
  <c r="K14"/>
  <c r="K20" i="48"/>
  <c r="K19"/>
  <c r="K18"/>
  <c r="K17"/>
  <c r="K16"/>
  <c r="K15"/>
  <c r="K14"/>
  <c r="K20" i="41"/>
  <c r="K19"/>
  <c r="K18"/>
  <c r="K17"/>
  <c r="K16"/>
  <c r="K15"/>
  <c r="K14"/>
  <c r="K20" i="43"/>
  <c r="K19"/>
  <c r="K18"/>
  <c r="K17"/>
  <c r="K16"/>
  <c r="K15"/>
  <c r="K14"/>
  <c r="K20" i="49"/>
  <c r="K19"/>
  <c r="K18"/>
  <c r="K17"/>
  <c r="K16"/>
  <c r="K15"/>
  <c r="K14"/>
  <c r="K20" i="51"/>
  <c r="K19"/>
  <c r="K18"/>
  <c r="K17"/>
  <c r="K16"/>
  <c r="K15"/>
  <c r="K14"/>
  <c r="K20" i="52"/>
  <c r="K19"/>
  <c r="K18"/>
  <c r="K17"/>
  <c r="K16"/>
  <c r="K15"/>
  <c r="K14"/>
  <c r="K20" i="53"/>
  <c r="K19"/>
  <c r="K18"/>
  <c r="K17"/>
  <c r="K16"/>
  <c r="K15"/>
  <c r="K14"/>
  <c r="K20" i="54"/>
  <c r="K19"/>
  <c r="K18"/>
  <c r="K17"/>
  <c r="K16"/>
  <c r="K15"/>
  <c r="K14"/>
  <c r="K20" i="55"/>
  <c r="K19"/>
  <c r="K18"/>
  <c r="K17"/>
  <c r="K16"/>
  <c r="K15"/>
  <c r="K14"/>
  <c r="K20" i="56"/>
  <c r="K19"/>
  <c r="K18"/>
  <c r="K17"/>
  <c r="K16"/>
  <c r="K15"/>
  <c r="K14"/>
  <c r="K20" i="37"/>
  <c r="K19"/>
  <c r="K18"/>
  <c r="K17"/>
  <c r="K16"/>
  <c r="K15"/>
  <c r="K14"/>
  <c r="J12" i="42" l="1"/>
  <c r="J12" i="44"/>
  <c r="J12" i="45"/>
  <c r="J12" i="46"/>
  <c r="J12" i="47"/>
  <c r="J12" i="48"/>
  <c r="J12" i="41"/>
  <c r="J12" i="43"/>
  <c r="J12" i="49"/>
  <c r="J12" i="51"/>
  <c r="J12" i="52"/>
  <c r="J12" i="53"/>
  <c r="J12" i="54"/>
  <c r="J12" i="55"/>
  <c r="J12" i="56"/>
  <c r="J12" i="38"/>
  <c r="J12" i="37"/>
  <c r="G10"/>
  <c r="B8"/>
  <c r="G9"/>
  <c r="B10"/>
  <c r="B4"/>
  <c r="B6"/>
  <c r="E6"/>
  <c r="B9"/>
  <c r="E5"/>
  <c r="B7"/>
  <c r="E4"/>
  <c r="B5"/>
  <c r="E3"/>
  <c r="B3"/>
  <c r="I83" i="31" l="1"/>
  <c r="I82"/>
  <c r="I81"/>
  <c r="I80"/>
  <c r="G83"/>
  <c r="G82"/>
  <c r="G81"/>
  <c r="G80"/>
  <c r="I25"/>
  <c r="I24"/>
  <c r="I23"/>
  <c r="I22"/>
  <c r="I21"/>
  <c r="G25"/>
  <c r="G24"/>
  <c r="G23"/>
  <c r="G22"/>
  <c r="G21"/>
  <c r="I20"/>
  <c r="J27" i="2" s="1"/>
  <c r="G20" i="31"/>
  <c r="F32" i="2"/>
  <c r="J28"/>
  <c r="J29"/>
  <c r="B44"/>
  <c r="C44"/>
  <c r="D44"/>
  <c r="E44"/>
  <c r="K44"/>
  <c r="M44"/>
  <c r="N44" s="1"/>
  <c r="B47"/>
  <c r="C47"/>
  <c r="D47"/>
  <c r="E47"/>
  <c r="K47"/>
  <c r="M47"/>
  <c r="N47" s="1"/>
  <c r="C48" i="30"/>
  <c r="C10" i="29" l="1"/>
  <c r="R10" i="2"/>
  <c r="Q13" s="1"/>
  <c r="O13" s="1"/>
  <c r="A11"/>
  <c r="B11"/>
  <c r="C11"/>
  <c r="D11"/>
  <c r="AF16" i="30" s="1"/>
  <c r="M11" i="2"/>
  <c r="Q11"/>
  <c r="O11" s="1"/>
  <c r="A12"/>
  <c r="B12"/>
  <c r="C12"/>
  <c r="AE17" i="30" s="1"/>
  <c r="D12" i="2"/>
  <c r="AF17" i="30" s="1"/>
  <c r="M12" i="2"/>
  <c r="Q12"/>
  <c r="O12" s="1"/>
  <c r="A13"/>
  <c r="AD18" i="30" s="1"/>
  <c r="B13" i="2"/>
  <c r="C13"/>
  <c r="AE18" i="30" s="1"/>
  <c r="D13" i="2"/>
  <c r="AF18" i="30" s="1"/>
  <c r="M13" i="2"/>
  <c r="A14"/>
  <c r="AD19" i="30" s="1"/>
  <c r="B14" i="2"/>
  <c r="C14"/>
  <c r="AE19" i="30" s="1"/>
  <c r="D14" i="2"/>
  <c r="AF19" i="30" s="1"/>
  <c r="M14" i="2"/>
  <c r="A15"/>
  <c r="AD20" i="30" s="1"/>
  <c r="B15" i="2"/>
  <c r="C15"/>
  <c r="D15"/>
  <c r="AF20" i="30" s="1"/>
  <c r="M15" i="2"/>
  <c r="P15"/>
  <c r="A16"/>
  <c r="AD21" i="30" s="1"/>
  <c r="B16" i="2"/>
  <c r="C16"/>
  <c r="D16"/>
  <c r="AF21" i="30" s="1"/>
  <c r="M16" i="2"/>
  <c r="P16"/>
  <c r="P17"/>
  <c r="P18"/>
  <c r="R18"/>
  <c r="Q19" s="1"/>
  <c r="O19" s="1"/>
  <c r="A19"/>
  <c r="AD31" i="30" s="1"/>
  <c r="B19" i="2"/>
  <c r="C19"/>
  <c r="AE31" i="30" s="1"/>
  <c r="D19" i="2"/>
  <c r="AF31" i="30" s="1"/>
  <c r="M19" i="2"/>
  <c r="A20"/>
  <c r="AD32" i="30" s="1"/>
  <c r="B20" i="2"/>
  <c r="C20"/>
  <c r="AE32" i="30" s="1"/>
  <c r="D20" i="2"/>
  <c r="M20"/>
  <c r="A21"/>
  <c r="AD33" i="30" s="1"/>
  <c r="B21" i="2"/>
  <c r="C21"/>
  <c r="AE33" i="30" s="1"/>
  <c r="D21" i="2"/>
  <c r="AF33" i="30" s="1"/>
  <c r="M21" i="2"/>
  <c r="Q21"/>
  <c r="O21" s="1"/>
  <c r="A22"/>
  <c r="AD34" i="30" s="1"/>
  <c r="B22" i="2"/>
  <c r="C22"/>
  <c r="AE34" i="30" s="1"/>
  <c r="D22" i="2"/>
  <c r="AF34" i="30" s="1"/>
  <c r="M22" i="2"/>
  <c r="A23"/>
  <c r="AD35" i="30" s="1"/>
  <c r="B23" i="2"/>
  <c r="C23"/>
  <c r="D23"/>
  <c r="AF35" i="30" s="1"/>
  <c r="M23" i="2"/>
  <c r="P23"/>
  <c r="A24"/>
  <c r="AD36" i="30" s="1"/>
  <c r="B24" i="2"/>
  <c r="C24"/>
  <c r="D24"/>
  <c r="AF36" i="30" s="1"/>
  <c r="M24" i="2"/>
  <c r="P24"/>
  <c r="P25"/>
  <c r="P26"/>
  <c r="R26"/>
  <c r="Q30" s="1"/>
  <c r="O30" s="1"/>
  <c r="A27"/>
  <c r="AD46" i="30" s="1"/>
  <c r="B27" i="2"/>
  <c r="C27"/>
  <c r="AE46" i="30" s="1"/>
  <c r="D27" i="2"/>
  <c r="AF46" i="30" s="1"/>
  <c r="M27" i="2"/>
  <c r="A28"/>
  <c r="B28"/>
  <c r="C28"/>
  <c r="AE47" i="30" s="1"/>
  <c r="D28" i="2"/>
  <c r="AF47" i="30" s="1"/>
  <c r="M28" i="2"/>
  <c r="A29"/>
  <c r="AD48" i="30" s="1"/>
  <c r="B29" i="2"/>
  <c r="C29"/>
  <c r="AE48" i="30" s="1"/>
  <c r="D29" i="2"/>
  <c r="AF48" i="30" s="1"/>
  <c r="M29" i="2"/>
  <c r="A30"/>
  <c r="AD49" i="30" s="1"/>
  <c r="B30" i="2"/>
  <c r="C30"/>
  <c r="D30"/>
  <c r="M30"/>
  <c r="A31"/>
  <c r="B31"/>
  <c r="C31"/>
  <c r="AE50" i="30" s="1"/>
  <c r="D31" i="2"/>
  <c r="M31"/>
  <c r="P31"/>
  <c r="A32"/>
  <c r="B32"/>
  <c r="C32"/>
  <c r="AE51" i="30" s="1"/>
  <c r="D32" i="2"/>
  <c r="AF51" i="30" s="1"/>
  <c r="M32" i="2"/>
  <c r="P32"/>
  <c r="M33"/>
  <c r="P33"/>
  <c r="P34"/>
  <c r="R34"/>
  <c r="Q35" s="1"/>
  <c r="O35" s="1"/>
  <c r="A35"/>
  <c r="AD61" i="30" s="1"/>
  <c r="B35" i="2"/>
  <c r="C35"/>
  <c r="AE61" i="30" s="1"/>
  <c r="D35" i="2"/>
  <c r="AF61" i="30" s="1"/>
  <c r="M35" i="2"/>
  <c r="A36"/>
  <c r="B36"/>
  <c r="C36"/>
  <c r="AE62" i="30" s="1"/>
  <c r="D36" i="2"/>
  <c r="AF62" i="30" s="1"/>
  <c r="M36" i="2"/>
  <c r="A37"/>
  <c r="AD63" i="30" s="1"/>
  <c r="B37" i="2"/>
  <c r="C37"/>
  <c r="D37"/>
  <c r="AF63" i="30" s="1"/>
  <c r="M37" i="2"/>
  <c r="A38"/>
  <c r="B38"/>
  <c r="C38"/>
  <c r="AE64" i="30" s="1"/>
  <c r="D38" i="2"/>
  <c r="AF64" i="30" s="1"/>
  <c r="M38" i="2"/>
  <c r="A39"/>
  <c r="AD65" i="30" s="1"/>
  <c r="B39" i="2"/>
  <c r="C39"/>
  <c r="AE65" i="30" s="1"/>
  <c r="D39" i="2"/>
  <c r="AF65" i="30" s="1"/>
  <c r="M39" i="2"/>
  <c r="P39"/>
  <c r="A40"/>
  <c r="AD66" i="30" s="1"/>
  <c r="B40" i="2"/>
  <c r="C40"/>
  <c r="D40"/>
  <c r="AF66" i="30" s="1"/>
  <c r="M40" i="2"/>
  <c r="P40"/>
  <c r="B45"/>
  <c r="C45"/>
  <c r="D45"/>
  <c r="E45"/>
  <c r="K45"/>
  <c r="M45"/>
  <c r="B46"/>
  <c r="C46"/>
  <c r="D46"/>
  <c r="E46"/>
  <c r="K46"/>
  <c r="M46"/>
  <c r="B51"/>
  <c r="C51"/>
  <c r="D51"/>
  <c r="E51"/>
  <c r="F51" s="1"/>
  <c r="B38" i="3" s="1"/>
  <c r="K51" i="2"/>
  <c r="J51" s="1"/>
  <c r="B39" i="3" s="1"/>
  <c r="M51" i="2"/>
  <c r="N51" s="1"/>
  <c r="B52"/>
  <c r="C52"/>
  <c r="D52"/>
  <c r="E52"/>
  <c r="F52" s="1"/>
  <c r="B40" i="3" s="1"/>
  <c r="K52" i="2"/>
  <c r="J52" s="1"/>
  <c r="B41" i="3" s="1"/>
  <c r="M52" i="2"/>
  <c r="N52" s="1"/>
  <c r="B56"/>
  <c r="C56"/>
  <c r="D56"/>
  <c r="E56"/>
  <c r="F56" s="1"/>
  <c r="B44" i="3" s="1"/>
  <c r="K56" i="2"/>
  <c r="J56" s="1"/>
  <c r="B45" i="3" s="1"/>
  <c r="M56" i="2"/>
  <c r="Q16" i="30"/>
  <c r="AE16"/>
  <c r="AH16"/>
  <c r="AH17" s="1"/>
  <c r="AI16"/>
  <c r="AK16"/>
  <c r="AM16"/>
  <c r="AO16"/>
  <c r="B17"/>
  <c r="BE17" s="1"/>
  <c r="C17"/>
  <c r="AD17"/>
  <c r="AI17"/>
  <c r="AK17"/>
  <c r="AM17"/>
  <c r="AO17"/>
  <c r="AQ17" a="1"/>
  <c r="AQ17" s="1"/>
  <c r="AS17"/>
  <c r="AU17"/>
  <c r="AW17"/>
  <c r="AY17"/>
  <c r="BA17"/>
  <c r="BC17"/>
  <c r="B18"/>
  <c r="C18"/>
  <c r="BF18" s="1"/>
  <c r="AI18"/>
  <c r="AK18"/>
  <c r="AM18"/>
  <c r="AO18"/>
  <c r="AR18"/>
  <c r="AT18"/>
  <c r="AV18"/>
  <c r="AX18"/>
  <c r="AZ18"/>
  <c r="BB18"/>
  <c r="BE18"/>
  <c r="B19"/>
  <c r="BE19" s="1"/>
  <c r="C19"/>
  <c r="BF19" s="1"/>
  <c r="AI19"/>
  <c r="AK19"/>
  <c r="AM19"/>
  <c r="AO19"/>
  <c r="AR19"/>
  <c r="AT19"/>
  <c r="AV19"/>
  <c r="AX19"/>
  <c r="AZ19"/>
  <c r="BB19"/>
  <c r="B20"/>
  <c r="BE20" s="1"/>
  <c r="C20"/>
  <c r="BF20" s="1"/>
  <c r="AE20"/>
  <c r="AI20"/>
  <c r="AK20"/>
  <c r="AM20"/>
  <c r="AO20"/>
  <c r="AQ20"/>
  <c r="AS20"/>
  <c r="AU20"/>
  <c r="AW20"/>
  <c r="AY20"/>
  <c r="BA20"/>
  <c r="BC20"/>
  <c r="AE21"/>
  <c r="AI21"/>
  <c r="AK21"/>
  <c r="AM21"/>
  <c r="AO21"/>
  <c r="AH24"/>
  <c r="AI24"/>
  <c r="AI25"/>
  <c r="AI26"/>
  <c r="AI27"/>
  <c r="Q31"/>
  <c r="AH31"/>
  <c r="AH32" s="1"/>
  <c r="AI31"/>
  <c r="AK31"/>
  <c r="AM31"/>
  <c r="AO31"/>
  <c r="B32"/>
  <c r="C32"/>
  <c r="AF32"/>
  <c r="AI32"/>
  <c r="AK32"/>
  <c r="AM32"/>
  <c r="AO32"/>
  <c r="AQ32" a="1"/>
  <c r="AQ32" s="1"/>
  <c r="AS32"/>
  <c r="AU32"/>
  <c r="AW32"/>
  <c r="AY32"/>
  <c r="BA32"/>
  <c r="BC32"/>
  <c r="BE32"/>
  <c r="B33"/>
  <c r="BE33" s="1"/>
  <c r="C33"/>
  <c r="BF33" s="1"/>
  <c r="AI33"/>
  <c r="AK33"/>
  <c r="AM33"/>
  <c r="AO33"/>
  <c r="AQ33"/>
  <c r="AS33"/>
  <c r="AU33"/>
  <c r="AW33"/>
  <c r="AY33"/>
  <c r="BA33"/>
  <c r="BC33"/>
  <c r="B34"/>
  <c r="BE34" s="1"/>
  <c r="C34"/>
  <c r="BF34" s="1"/>
  <c r="AI34"/>
  <c r="AK34"/>
  <c r="AM34"/>
  <c r="AO34"/>
  <c r="AR34"/>
  <c r="AT34"/>
  <c r="AV34"/>
  <c r="AX34"/>
  <c r="AZ34"/>
  <c r="BB34"/>
  <c r="B35"/>
  <c r="BE35" s="1"/>
  <c r="C35"/>
  <c r="BF35" s="1"/>
  <c r="AE35"/>
  <c r="AI35"/>
  <c r="AK35"/>
  <c r="AM35"/>
  <c r="AO35"/>
  <c r="AR35"/>
  <c r="AT35"/>
  <c r="AV35"/>
  <c r="AX35"/>
  <c r="AZ35"/>
  <c r="BB35"/>
  <c r="AE36"/>
  <c r="AI36"/>
  <c r="AK36"/>
  <c r="AM36"/>
  <c r="AO36"/>
  <c r="AH39"/>
  <c r="AI39"/>
  <c r="AI40"/>
  <c r="AI41"/>
  <c r="AI42"/>
  <c r="Q46"/>
  <c r="AH46" s="1"/>
  <c r="AI46"/>
  <c r="AK46"/>
  <c r="AM46"/>
  <c r="AO46"/>
  <c r="B47"/>
  <c r="BE47" s="1"/>
  <c r="C47"/>
  <c r="BF47" s="1"/>
  <c r="AD47"/>
  <c r="AI47"/>
  <c r="AK47"/>
  <c r="AM47"/>
  <c r="AO47"/>
  <c r="AQ47" a="1"/>
  <c r="AQ47" s="1"/>
  <c r="AS47"/>
  <c r="AU47"/>
  <c r="AW47"/>
  <c r="AY47"/>
  <c r="BA47"/>
  <c r="BC47"/>
  <c r="B48"/>
  <c r="BE48" s="1"/>
  <c r="AI48"/>
  <c r="AK48"/>
  <c r="AM48"/>
  <c r="AO48"/>
  <c r="AR48"/>
  <c r="AT48"/>
  <c r="AV48"/>
  <c r="AX48"/>
  <c r="AZ48"/>
  <c r="BB48"/>
  <c r="BF48"/>
  <c r="B49"/>
  <c r="C49"/>
  <c r="AE49"/>
  <c r="AF49"/>
  <c r="AI49"/>
  <c r="AK49"/>
  <c r="AM49"/>
  <c r="AO49"/>
  <c r="AQ49"/>
  <c r="AR49"/>
  <c r="AS49"/>
  <c r="AT49"/>
  <c r="AU49"/>
  <c r="AV49"/>
  <c r="AW49"/>
  <c r="AX49"/>
  <c r="AY49"/>
  <c r="AZ49"/>
  <c r="BA49"/>
  <c r="BB49"/>
  <c r="BC49"/>
  <c r="BE49"/>
  <c r="BF49"/>
  <c r="B50"/>
  <c r="BE50" s="1"/>
  <c r="C50"/>
  <c r="AD50"/>
  <c r="AF50"/>
  <c r="AI50"/>
  <c r="AK50"/>
  <c r="AM50"/>
  <c r="AO50"/>
  <c r="AQ50"/>
  <c r="AR50"/>
  <c r="AS50"/>
  <c r="AT50"/>
  <c r="AU50"/>
  <c r="AV50"/>
  <c r="AW50"/>
  <c r="AX50"/>
  <c r="AY50"/>
  <c r="AZ50"/>
  <c r="BA50"/>
  <c r="BB50"/>
  <c r="BC50"/>
  <c r="BF50"/>
  <c r="AD51"/>
  <c r="AI51"/>
  <c r="AK51"/>
  <c r="AM51"/>
  <c r="AO51"/>
  <c r="AI54"/>
  <c r="AI55"/>
  <c r="AI56"/>
  <c r="AI57"/>
  <c r="Q61"/>
  <c r="AH61" s="1"/>
  <c r="AI61"/>
  <c r="AK61"/>
  <c r="AM61"/>
  <c r="AO61"/>
  <c r="B62"/>
  <c r="BE62" s="1"/>
  <c r="C62"/>
  <c r="BF62" s="1"/>
  <c r="AD62"/>
  <c r="AI62"/>
  <c r="AK62"/>
  <c r="AM62"/>
  <c r="AO62"/>
  <c r="AQ62" a="1"/>
  <c r="AQ62" s="1"/>
  <c r="AU62"/>
  <c r="AY62"/>
  <c r="BC62"/>
  <c r="B63"/>
  <c r="BE63" s="1"/>
  <c r="C63"/>
  <c r="AE63"/>
  <c r="AI63"/>
  <c r="AK63"/>
  <c r="AM63"/>
  <c r="AO63"/>
  <c r="AS63"/>
  <c r="AW63"/>
  <c r="BA63"/>
  <c r="BF63"/>
  <c r="B64"/>
  <c r="BE64" s="1"/>
  <c r="C64"/>
  <c r="BF64" s="1"/>
  <c r="AD64"/>
  <c r="AI64"/>
  <c r="AK64"/>
  <c r="AM64"/>
  <c r="AO64"/>
  <c r="AS64"/>
  <c r="AW64"/>
  <c r="BA64"/>
  <c r="B65"/>
  <c r="BE65" s="1"/>
  <c r="C65"/>
  <c r="BF65" s="1"/>
  <c r="AI65"/>
  <c r="AK65"/>
  <c r="AM65"/>
  <c r="AO65"/>
  <c r="AS65"/>
  <c r="AW65"/>
  <c r="BA65"/>
  <c r="AE66"/>
  <c r="AI66"/>
  <c r="AK66"/>
  <c r="AM66"/>
  <c r="AO66"/>
  <c r="AI69"/>
  <c r="AI70"/>
  <c r="AI71"/>
  <c r="AI72"/>
  <c r="V1" i="4"/>
  <c r="W1"/>
  <c r="X1"/>
  <c r="Y1"/>
  <c r="Z1"/>
  <c r="AA1"/>
  <c r="AB1"/>
  <c r="AC1"/>
  <c r="AD1"/>
  <c r="AE1"/>
  <c r="AF1"/>
  <c r="AG1"/>
  <c r="AH1"/>
  <c r="AI1"/>
  <c r="AJ1"/>
  <c r="AK1"/>
  <c r="AL1"/>
  <c r="A34"/>
  <c r="A37"/>
  <c r="G4" i="31"/>
  <c r="F11" i="2" s="1"/>
  <c r="I4" i="31"/>
  <c r="J11" i="2" s="1"/>
  <c r="G5" i="31"/>
  <c r="F12" i="2" s="1"/>
  <c r="I5" i="31"/>
  <c r="J12" i="2" s="1"/>
  <c r="G6" i="31"/>
  <c r="F13" i="2" s="1"/>
  <c r="I6" i="31"/>
  <c r="J13" i="2" s="1"/>
  <c r="G7" i="31"/>
  <c r="F14" i="2" s="1"/>
  <c r="I7" i="31"/>
  <c r="J14" i="2" s="1"/>
  <c r="G8" i="31"/>
  <c r="F15" i="2" s="1"/>
  <c r="I8" i="31"/>
  <c r="J15" i="2" s="1"/>
  <c r="G9" i="31"/>
  <c r="F16" i="2" s="1"/>
  <c r="I9" i="31"/>
  <c r="J16" i="2" s="1"/>
  <c r="G12" i="31"/>
  <c r="F19" i="2" s="1"/>
  <c r="I12" i="31"/>
  <c r="J19" i="2" s="1"/>
  <c r="G13" i="31"/>
  <c r="F20" i="2" s="1"/>
  <c r="I13" i="31"/>
  <c r="J20" i="2" s="1"/>
  <c r="G14" i="31"/>
  <c r="F21" i="2" s="1"/>
  <c r="I14" i="31"/>
  <c r="J21" i="2" s="1"/>
  <c r="G15" i="31"/>
  <c r="F22" i="2" s="1"/>
  <c r="I15" i="31"/>
  <c r="J22" i="2" s="1"/>
  <c r="G16" i="31"/>
  <c r="F23" i="2" s="1"/>
  <c r="I16" i="31"/>
  <c r="J23" i="2" s="1"/>
  <c r="G17" i="31"/>
  <c r="F24" i="2" s="1"/>
  <c r="I17" i="31"/>
  <c r="J24" i="2" s="1"/>
  <c r="F27"/>
  <c r="F28"/>
  <c r="F29"/>
  <c r="F30"/>
  <c r="J30"/>
  <c r="F31"/>
  <c r="J31"/>
  <c r="J32"/>
  <c r="G28" i="31"/>
  <c r="I28"/>
  <c r="J35" i="2" s="1"/>
  <c r="G29" i="31"/>
  <c r="I29"/>
  <c r="J36" i="2" s="1"/>
  <c r="G30" i="31"/>
  <c r="I30"/>
  <c r="J37" i="2" s="1"/>
  <c r="G31" i="31"/>
  <c r="I31"/>
  <c r="J38" i="2" s="1"/>
  <c r="G32" i="31"/>
  <c r="I32"/>
  <c r="J39" i="2" s="1"/>
  <c r="G33" i="31"/>
  <c r="I33"/>
  <c r="J40" i="2" s="1"/>
  <c r="G36" i="31"/>
  <c r="I36"/>
  <c r="G37"/>
  <c r="I37"/>
  <c r="G38"/>
  <c r="I38"/>
  <c r="G39"/>
  <c r="I39"/>
  <c r="G40"/>
  <c r="I40"/>
  <c r="G41"/>
  <c r="I41"/>
  <c r="G44"/>
  <c r="I44"/>
  <c r="G45"/>
  <c r="I45"/>
  <c r="G46"/>
  <c r="I46"/>
  <c r="G47"/>
  <c r="I47"/>
  <c r="G48"/>
  <c r="I48"/>
  <c r="G49"/>
  <c r="I49"/>
  <c r="G52"/>
  <c r="I52"/>
  <c r="G53"/>
  <c r="I53"/>
  <c r="G54"/>
  <c r="I54"/>
  <c r="G55"/>
  <c r="I55"/>
  <c r="G56"/>
  <c r="I56"/>
  <c r="G57"/>
  <c r="I57"/>
  <c r="G60"/>
  <c r="I60"/>
  <c r="G61"/>
  <c r="I61"/>
  <c r="G62"/>
  <c r="I62"/>
  <c r="G63"/>
  <c r="I63"/>
  <c r="G64"/>
  <c r="I64"/>
  <c r="G65"/>
  <c r="I65"/>
  <c r="G69"/>
  <c r="I69"/>
  <c r="G70"/>
  <c r="I70"/>
  <c r="G71"/>
  <c r="I71"/>
  <c r="G72"/>
  <c r="I72"/>
  <c r="G73"/>
  <c r="I73"/>
  <c r="G74"/>
  <c r="I74"/>
  <c r="G75"/>
  <c r="I75"/>
  <c r="G76"/>
  <c r="I76"/>
  <c r="G87"/>
  <c r="I87"/>
  <c r="G88"/>
  <c r="I88"/>
  <c r="G92"/>
  <c r="I92"/>
  <c r="B46" i="3" l="1"/>
  <c r="B43"/>
  <c r="B42"/>
  <c r="L56" i="57"/>
  <c r="L53"/>
  <c r="L52"/>
  <c r="L49"/>
  <c r="L48"/>
  <c r="L47"/>
  <c r="L46"/>
  <c r="L43"/>
  <c r="L42"/>
  <c r="L41"/>
  <c r="L40"/>
  <c r="L39"/>
  <c r="L38"/>
  <c r="L35"/>
  <c r="L34"/>
  <c r="L33"/>
  <c r="L32"/>
  <c r="L31"/>
  <c r="L30"/>
  <c r="L27"/>
  <c r="L26"/>
  <c r="L25"/>
  <c r="L24"/>
  <c r="L23"/>
  <c r="L22"/>
  <c r="L18"/>
  <c r="L17"/>
  <c r="L56" i="38"/>
  <c r="L53"/>
  <c r="L48"/>
  <c r="L47"/>
  <c r="L42"/>
  <c r="L41"/>
  <c r="L38"/>
  <c r="L35"/>
  <c r="L32"/>
  <c r="L31"/>
  <c r="L26"/>
  <c r="L25"/>
  <c r="L22"/>
  <c r="L19"/>
  <c r="L16"/>
  <c r="L15"/>
  <c r="L53" i="42"/>
  <c r="L52"/>
  <c r="L47"/>
  <c r="L46"/>
  <c r="L41"/>
  <c r="L40"/>
  <c r="L35"/>
  <c r="L34"/>
  <c r="L31"/>
  <c r="L30"/>
  <c r="L25"/>
  <c r="L24"/>
  <c r="L19"/>
  <c r="L18"/>
  <c r="L15"/>
  <c r="L14"/>
  <c r="L52" i="44"/>
  <c r="L49"/>
  <c r="L46"/>
  <c r="L43"/>
  <c r="L40"/>
  <c r="L39"/>
  <c r="L34"/>
  <c r="L33"/>
  <c r="L30"/>
  <c r="L27"/>
  <c r="L24"/>
  <c r="L23"/>
  <c r="L18"/>
  <c r="L17"/>
  <c r="L14"/>
  <c r="L56" i="45"/>
  <c r="L49"/>
  <c r="L48"/>
  <c r="L43"/>
  <c r="L42"/>
  <c r="L39"/>
  <c r="L38"/>
  <c r="L33"/>
  <c r="L32"/>
  <c r="L27"/>
  <c r="L26"/>
  <c r="L23"/>
  <c r="L22"/>
  <c r="L17"/>
  <c r="L16"/>
  <c r="L56" i="46"/>
  <c r="L53"/>
  <c r="L48"/>
  <c r="L47"/>
  <c r="L42"/>
  <c r="L41"/>
  <c r="L38"/>
  <c r="L35"/>
  <c r="L32"/>
  <c r="L31"/>
  <c r="L26"/>
  <c r="L25"/>
  <c r="L22"/>
  <c r="L19"/>
  <c r="L16"/>
  <c r="L15"/>
  <c r="L53" i="47"/>
  <c r="L52"/>
  <c r="L47"/>
  <c r="L46"/>
  <c r="L41"/>
  <c r="L40"/>
  <c r="L35"/>
  <c r="L34"/>
  <c r="L31"/>
  <c r="L30"/>
  <c r="L25"/>
  <c r="L24"/>
  <c r="L19"/>
  <c r="L18"/>
  <c r="L15"/>
  <c r="L14"/>
  <c r="L52" i="48"/>
  <c r="L49"/>
  <c r="L46"/>
  <c r="L43"/>
  <c r="L40"/>
  <c r="L39"/>
  <c r="L34"/>
  <c r="L33"/>
  <c r="L30"/>
  <c r="L27"/>
  <c r="L24"/>
  <c r="L23"/>
  <c r="L18"/>
  <c r="L17"/>
  <c r="L14"/>
  <c r="L56" i="41"/>
  <c r="L49"/>
  <c r="L48"/>
  <c r="L43"/>
  <c r="L42"/>
  <c r="L39"/>
  <c r="L38"/>
  <c r="L33"/>
  <c r="L32"/>
  <c r="L27"/>
  <c r="L26"/>
  <c r="L23"/>
  <c r="L22"/>
  <c r="L17"/>
  <c r="L16"/>
  <c r="L56" i="43"/>
  <c r="L53"/>
  <c r="L48"/>
  <c r="L47"/>
  <c r="L43"/>
  <c r="L42"/>
  <c r="L39"/>
  <c r="L38"/>
  <c r="L33"/>
  <c r="L32"/>
  <c r="L27"/>
  <c r="L26"/>
  <c r="L23"/>
  <c r="L22"/>
  <c r="L17"/>
  <c r="L16"/>
  <c r="L56" i="49"/>
  <c r="L53"/>
  <c r="L48"/>
  <c r="L47"/>
  <c r="L42"/>
  <c r="L41"/>
  <c r="L38"/>
  <c r="L35"/>
  <c r="L32"/>
  <c r="L31"/>
  <c r="L26"/>
  <c r="L25"/>
  <c r="L22"/>
  <c r="L19" i="57"/>
  <c r="L16"/>
  <c r="L15"/>
  <c r="L14"/>
  <c r="L52" i="38"/>
  <c r="L49"/>
  <c r="L46"/>
  <c r="L43"/>
  <c r="L40"/>
  <c r="L39"/>
  <c r="L34"/>
  <c r="L33"/>
  <c r="L30"/>
  <c r="L27"/>
  <c r="L24"/>
  <c r="L23"/>
  <c r="L18"/>
  <c r="L17"/>
  <c r="L14"/>
  <c r="L56" i="42"/>
  <c r="L49"/>
  <c r="L48"/>
  <c r="L43"/>
  <c r="L42"/>
  <c r="L39"/>
  <c r="L38"/>
  <c r="L33"/>
  <c r="L32"/>
  <c r="L27"/>
  <c r="L26"/>
  <c r="L23"/>
  <c r="L22"/>
  <c r="L17"/>
  <c r="L16"/>
  <c r="L56" i="44"/>
  <c r="L53"/>
  <c r="L48"/>
  <c r="L47"/>
  <c r="L42"/>
  <c r="L41"/>
  <c r="L38"/>
  <c r="L35"/>
  <c r="L32"/>
  <c r="L31"/>
  <c r="L26"/>
  <c r="L25"/>
  <c r="L22"/>
  <c r="L19"/>
  <c r="L16"/>
  <c r="L15"/>
  <c r="L53" i="45"/>
  <c r="L52"/>
  <c r="L47"/>
  <c r="L46"/>
  <c r="L41"/>
  <c r="L40"/>
  <c r="L35"/>
  <c r="L34"/>
  <c r="L31"/>
  <c r="L30"/>
  <c r="L25"/>
  <c r="L24"/>
  <c r="L19"/>
  <c r="L18"/>
  <c r="L15"/>
  <c r="L14"/>
  <c r="L52" i="46"/>
  <c r="L49"/>
  <c r="L46"/>
  <c r="L43"/>
  <c r="L40"/>
  <c r="L39"/>
  <c r="L34"/>
  <c r="L33"/>
  <c r="L30"/>
  <c r="L27"/>
  <c r="L24"/>
  <c r="L23"/>
  <c r="L18"/>
  <c r="L17"/>
  <c r="L14"/>
  <c r="L56" i="47"/>
  <c r="L49"/>
  <c r="L48"/>
  <c r="L43"/>
  <c r="L42"/>
  <c r="L39"/>
  <c r="L38"/>
  <c r="L33"/>
  <c r="L32"/>
  <c r="L27"/>
  <c r="L26"/>
  <c r="L23"/>
  <c r="L22"/>
  <c r="L17"/>
  <c r="L16"/>
  <c r="L56" i="48"/>
  <c r="L53"/>
  <c r="L48"/>
  <c r="L47"/>
  <c r="L42"/>
  <c r="L41"/>
  <c r="L38"/>
  <c r="L35"/>
  <c r="L32"/>
  <c r="L31"/>
  <c r="L26"/>
  <c r="L25"/>
  <c r="L22"/>
  <c r="L19"/>
  <c r="L16"/>
  <c r="L15"/>
  <c r="L53" i="41"/>
  <c r="L52"/>
  <c r="L47"/>
  <c r="L46"/>
  <c r="L41"/>
  <c r="L40"/>
  <c r="L35"/>
  <c r="L34"/>
  <c r="L31"/>
  <c r="L30"/>
  <c r="L25"/>
  <c r="L24"/>
  <c r="L19"/>
  <c r="L18"/>
  <c r="L15"/>
  <c r="L14"/>
  <c r="L52" i="43"/>
  <c r="L49"/>
  <c r="L46"/>
  <c r="L41"/>
  <c r="L40"/>
  <c r="L35"/>
  <c r="L34"/>
  <c r="L31"/>
  <c r="L30"/>
  <c r="L25"/>
  <c r="L24"/>
  <c r="L19"/>
  <c r="L18"/>
  <c r="L15"/>
  <c r="L14"/>
  <c r="L52" i="49"/>
  <c r="L49"/>
  <c r="L46"/>
  <c r="L43"/>
  <c r="L40"/>
  <c r="L39"/>
  <c r="L34"/>
  <c r="L33"/>
  <c r="L30"/>
  <c r="L27"/>
  <c r="L24"/>
  <c r="L23"/>
  <c r="L18"/>
  <c r="L17"/>
  <c r="L14"/>
  <c r="L56" i="51"/>
  <c r="L49"/>
  <c r="L48"/>
  <c r="L43"/>
  <c r="L42"/>
  <c r="L39"/>
  <c r="L38"/>
  <c r="L33"/>
  <c r="L32"/>
  <c r="L27"/>
  <c r="L26"/>
  <c r="L15" i="49"/>
  <c r="L53" i="51"/>
  <c r="L46"/>
  <c r="L41"/>
  <c r="L34"/>
  <c r="L31"/>
  <c r="L23"/>
  <c r="L22"/>
  <c r="L17"/>
  <c r="L16"/>
  <c r="L56" i="52"/>
  <c r="L53"/>
  <c r="L48"/>
  <c r="L47"/>
  <c r="L42"/>
  <c r="L41"/>
  <c r="L38"/>
  <c r="L35"/>
  <c r="L32"/>
  <c r="L31"/>
  <c r="L26"/>
  <c r="L25"/>
  <c r="L22"/>
  <c r="L19"/>
  <c r="L16"/>
  <c r="L15"/>
  <c r="L53" i="53"/>
  <c r="L52"/>
  <c r="L47"/>
  <c r="L46"/>
  <c r="L41"/>
  <c r="L40"/>
  <c r="L35"/>
  <c r="L34"/>
  <c r="L31"/>
  <c r="L30"/>
  <c r="L25"/>
  <c r="L24"/>
  <c r="L19"/>
  <c r="L18"/>
  <c r="L15"/>
  <c r="L14"/>
  <c r="L52" i="54"/>
  <c r="L49"/>
  <c r="L46"/>
  <c r="L43"/>
  <c r="L40"/>
  <c r="L39"/>
  <c r="L34"/>
  <c r="L33"/>
  <c r="L30"/>
  <c r="L27"/>
  <c r="L24"/>
  <c r="L23"/>
  <c r="L18"/>
  <c r="L17"/>
  <c r="L14"/>
  <c r="L56" i="55"/>
  <c r="L49"/>
  <c r="L48"/>
  <c r="L43"/>
  <c r="L42"/>
  <c r="L39"/>
  <c r="L38"/>
  <c r="L33"/>
  <c r="L32"/>
  <c r="L27"/>
  <c r="L26"/>
  <c r="L23"/>
  <c r="L22"/>
  <c r="L17"/>
  <c r="L16"/>
  <c r="L56" i="56"/>
  <c r="L53"/>
  <c r="L48"/>
  <c r="L47"/>
  <c r="L42"/>
  <c r="L41"/>
  <c r="L38"/>
  <c r="L35"/>
  <c r="L32"/>
  <c r="L31"/>
  <c r="L26"/>
  <c r="L25"/>
  <c r="L22"/>
  <c r="L19"/>
  <c r="L16"/>
  <c r="L15"/>
  <c r="L53" i="37"/>
  <c r="L52"/>
  <c r="L47"/>
  <c r="L46"/>
  <c r="L41"/>
  <c r="L40"/>
  <c r="L35"/>
  <c r="L34"/>
  <c r="L31"/>
  <c r="L30"/>
  <c r="L25"/>
  <c r="L24"/>
  <c r="L19"/>
  <c r="L18"/>
  <c r="L15"/>
  <c r="L19" i="49"/>
  <c r="L16"/>
  <c r="L52" i="51"/>
  <c r="L47"/>
  <c r="L40"/>
  <c r="L35"/>
  <c r="L30"/>
  <c r="L25"/>
  <c r="L24"/>
  <c r="L19"/>
  <c r="L18"/>
  <c r="L15"/>
  <c r="L14"/>
  <c r="L52" i="52"/>
  <c r="L49"/>
  <c r="L46"/>
  <c r="L43"/>
  <c r="L40"/>
  <c r="L39"/>
  <c r="L34"/>
  <c r="L33"/>
  <c r="L30"/>
  <c r="L27"/>
  <c r="L24"/>
  <c r="L23"/>
  <c r="L18"/>
  <c r="L17"/>
  <c r="L14"/>
  <c r="L56" i="53"/>
  <c r="L49"/>
  <c r="L48"/>
  <c r="L43"/>
  <c r="L42"/>
  <c r="L39"/>
  <c r="L38"/>
  <c r="L33"/>
  <c r="L32"/>
  <c r="L27"/>
  <c r="L26"/>
  <c r="L23"/>
  <c r="L22"/>
  <c r="L17"/>
  <c r="L16"/>
  <c r="L56" i="54"/>
  <c r="L53"/>
  <c r="L48"/>
  <c r="L47"/>
  <c r="L42"/>
  <c r="L41"/>
  <c r="L38"/>
  <c r="L35"/>
  <c r="L32"/>
  <c r="L31"/>
  <c r="L26"/>
  <c r="L25"/>
  <c r="L22"/>
  <c r="L19"/>
  <c r="L16"/>
  <c r="L15"/>
  <c r="L53" i="55"/>
  <c r="L52"/>
  <c r="L47"/>
  <c r="L46"/>
  <c r="L41"/>
  <c r="L40"/>
  <c r="L35"/>
  <c r="L34"/>
  <c r="L31"/>
  <c r="L30"/>
  <c r="L25"/>
  <c r="L24"/>
  <c r="L19"/>
  <c r="L18"/>
  <c r="L15"/>
  <c r="L14"/>
  <c r="L52" i="56"/>
  <c r="L49"/>
  <c r="L46"/>
  <c r="L43"/>
  <c r="L40"/>
  <c r="L39"/>
  <c r="L34"/>
  <c r="L33"/>
  <c r="L30"/>
  <c r="L27"/>
  <c r="L24"/>
  <c r="L23"/>
  <c r="L18"/>
  <c r="L17"/>
  <c r="L14"/>
  <c r="L56" i="37"/>
  <c r="L49"/>
  <c r="L48"/>
  <c r="L43"/>
  <c r="L42"/>
  <c r="L39"/>
  <c r="L38"/>
  <c r="L33"/>
  <c r="L32"/>
  <c r="L27"/>
  <c r="L26"/>
  <c r="L23"/>
  <c r="L22"/>
  <c r="L17"/>
  <c r="L16"/>
  <c r="L14"/>
  <c r="B24" i="4"/>
  <c r="B21"/>
  <c r="B18"/>
  <c r="B25"/>
  <c r="B22"/>
  <c r="B19"/>
  <c r="B14"/>
  <c r="B12"/>
  <c r="B10"/>
  <c r="B6"/>
  <c r="B4"/>
  <c r="B2"/>
  <c r="B23" i="3"/>
  <c r="B21"/>
  <c r="B19"/>
  <c r="B15"/>
  <c r="B13"/>
  <c r="B11"/>
  <c r="B7"/>
  <c r="B5"/>
  <c r="B3"/>
  <c r="B15" i="4"/>
  <c r="B13"/>
  <c r="B11"/>
  <c r="B7"/>
  <c r="B5"/>
  <c r="B3"/>
  <c r="B22" i="3"/>
  <c r="B20"/>
  <c r="B18"/>
  <c r="B14"/>
  <c r="B12"/>
  <c r="B10"/>
  <c r="B6"/>
  <c r="B4"/>
  <c r="B2"/>
  <c r="AH69" i="30"/>
  <c r="AH62"/>
  <c r="AH63" s="1"/>
  <c r="AH47"/>
  <c r="AH54"/>
  <c r="BC65"/>
  <c r="AY65"/>
  <c r="AU65"/>
  <c r="AQ65"/>
  <c r="BC64"/>
  <c r="AY64"/>
  <c r="AU64"/>
  <c r="AQ64"/>
  <c r="BC63"/>
  <c r="AY63"/>
  <c r="AU63"/>
  <c r="AQ63"/>
  <c r="BA62"/>
  <c r="AW62"/>
  <c r="AS62"/>
  <c r="BC48"/>
  <c r="BA48"/>
  <c r="AY48"/>
  <c r="AW48"/>
  <c r="AU48"/>
  <c r="AS48"/>
  <c r="AQ48"/>
  <c r="BB47"/>
  <c r="AZ47"/>
  <c r="AX47"/>
  <c r="AV47"/>
  <c r="AT47"/>
  <c r="AR47"/>
  <c r="BG50" s="1"/>
  <c r="BH50" s="1"/>
  <c r="BG49"/>
  <c r="BH49" s="1"/>
  <c r="BG48"/>
  <c r="BH48" s="1"/>
  <c r="BC35"/>
  <c r="BA35"/>
  <c r="AY35"/>
  <c r="AW35"/>
  <c r="AU35"/>
  <c r="AS35"/>
  <c r="AQ35"/>
  <c r="BC34"/>
  <c r="BA34"/>
  <c r="AY34"/>
  <c r="AW34"/>
  <c r="AU34"/>
  <c r="AS34"/>
  <c r="AQ34"/>
  <c r="BB33"/>
  <c r="AZ33"/>
  <c r="AX33"/>
  <c r="AV33"/>
  <c r="AT33"/>
  <c r="AR33"/>
  <c r="BB32"/>
  <c r="AZ32"/>
  <c r="AX32"/>
  <c r="AV32"/>
  <c r="AT32"/>
  <c r="AR32"/>
  <c r="BG35" s="1"/>
  <c r="BH35" s="1"/>
  <c r="BB20"/>
  <c r="AZ20"/>
  <c r="AX20"/>
  <c r="AV20"/>
  <c r="AT20"/>
  <c r="AR20"/>
  <c r="BC19"/>
  <c r="BA19"/>
  <c r="AY19"/>
  <c r="AW19"/>
  <c r="AU19"/>
  <c r="AS19"/>
  <c r="AQ19"/>
  <c r="BC18"/>
  <c r="BA18"/>
  <c r="AY18"/>
  <c r="AW18"/>
  <c r="AU18"/>
  <c r="AS18"/>
  <c r="AQ18"/>
  <c r="BB17"/>
  <c r="AZ17"/>
  <c r="AX17"/>
  <c r="AV17"/>
  <c r="AT17"/>
  <c r="AR17"/>
  <c r="BG18" s="1"/>
  <c r="BH18" s="1"/>
  <c r="F40" i="2"/>
  <c r="B28" i="4" s="1"/>
  <c r="F39" i="2"/>
  <c r="B27" i="4" s="1"/>
  <c r="F38" i="2"/>
  <c r="B17" i="4" s="1"/>
  <c r="F37" i="2"/>
  <c r="B16" i="4" s="1"/>
  <c r="F36" i="2"/>
  <c r="B9" i="4" s="1"/>
  <c r="F35" i="2"/>
  <c r="B8" i="4" s="1"/>
  <c r="Q22" i="2"/>
  <c r="O22" s="1"/>
  <c r="Q14"/>
  <c r="O14" s="1"/>
  <c r="Q20"/>
  <c r="O20" s="1"/>
  <c r="AD16" i="30"/>
  <c r="N56" i="2"/>
  <c r="BG32" i="30"/>
  <c r="BH32" s="1"/>
  <c r="BG17"/>
  <c r="BH17" s="1"/>
  <c r="Q27" i="2"/>
  <c r="O27" s="1"/>
  <c r="Q28"/>
  <c r="O28" s="1"/>
  <c r="Q29"/>
  <c r="O29" s="1"/>
  <c r="H62" i="30"/>
  <c r="I64"/>
  <c r="H48"/>
  <c r="I47"/>
  <c r="I48"/>
  <c r="I49"/>
  <c r="I50"/>
  <c r="F48"/>
  <c r="E47"/>
  <c r="G47"/>
  <c r="E48"/>
  <c r="G48"/>
  <c r="E49"/>
  <c r="G49"/>
  <c r="E50"/>
  <c r="G50"/>
  <c r="F32"/>
  <c r="E33"/>
  <c r="G33"/>
  <c r="E34"/>
  <c r="G34"/>
  <c r="E35"/>
  <c r="G35"/>
  <c r="E32"/>
  <c r="G32"/>
  <c r="F33"/>
  <c r="F34"/>
  <c r="F35"/>
  <c r="F17"/>
  <c r="E18"/>
  <c r="G18"/>
  <c r="E19"/>
  <c r="G19"/>
  <c r="E20"/>
  <c r="G20"/>
  <c r="E17"/>
  <c r="G17"/>
  <c r="F18"/>
  <c r="F19"/>
  <c r="F20"/>
  <c r="E62"/>
  <c r="F63"/>
  <c r="F65"/>
  <c r="E63"/>
  <c r="E64"/>
  <c r="E65"/>
  <c r="I33"/>
  <c r="I34"/>
  <c r="I35"/>
  <c r="I32"/>
  <c r="H33"/>
  <c r="H34"/>
  <c r="H35"/>
  <c r="I18"/>
  <c r="I19"/>
  <c r="I20"/>
  <c r="I17"/>
  <c r="H18"/>
  <c r="H19"/>
  <c r="H20"/>
  <c r="F50"/>
  <c r="F49"/>
  <c r="AH64"/>
  <c r="AH71"/>
  <c r="AH48"/>
  <c r="AH55"/>
  <c r="AH33"/>
  <c r="AH40"/>
  <c r="AH18"/>
  <c r="AH25"/>
  <c r="H65"/>
  <c r="H63"/>
  <c r="F47"/>
  <c r="H32"/>
  <c r="H17"/>
  <c r="AH70"/>
  <c r="BB65"/>
  <c r="AZ65"/>
  <c r="AX65"/>
  <c r="AV65"/>
  <c r="AT65"/>
  <c r="AR65"/>
  <c r="BB64"/>
  <c r="AZ64"/>
  <c r="AX64"/>
  <c r="AV64"/>
  <c r="AT64"/>
  <c r="AR64"/>
  <c r="BB63"/>
  <c r="AZ63"/>
  <c r="AX63"/>
  <c r="AV63"/>
  <c r="AT63"/>
  <c r="AR63"/>
  <c r="BB62"/>
  <c r="AZ62"/>
  <c r="AX62"/>
  <c r="AV62"/>
  <c r="AT62"/>
  <c r="AR62"/>
  <c r="H50"/>
  <c r="H49"/>
  <c r="H47"/>
  <c r="BF32"/>
  <c r="BF17"/>
  <c r="N46" i="2"/>
  <c r="N45"/>
  <c r="Q38"/>
  <c r="O38" s="1"/>
  <c r="Q37"/>
  <c r="O37" s="1"/>
  <c r="Q36"/>
  <c r="O36" s="1"/>
  <c r="H64" i="30" l="1"/>
  <c r="G65"/>
  <c r="G64"/>
  <c r="G63"/>
  <c r="F62"/>
  <c r="F64"/>
  <c r="G62"/>
  <c r="I65"/>
  <c r="I63"/>
  <c r="I62"/>
  <c r="O16" i="37"/>
  <c r="M16"/>
  <c r="O22"/>
  <c r="M22"/>
  <c r="O26"/>
  <c r="M26"/>
  <c r="O32"/>
  <c r="M32"/>
  <c r="O38"/>
  <c r="M38"/>
  <c r="O42"/>
  <c r="M42"/>
  <c r="O48"/>
  <c r="M48"/>
  <c r="O56"/>
  <c r="M56"/>
  <c r="P56" s="1"/>
  <c r="O17" i="56"/>
  <c r="M17"/>
  <c r="O23"/>
  <c r="M23"/>
  <c r="O27"/>
  <c r="M27"/>
  <c r="O33"/>
  <c r="M33"/>
  <c r="O39"/>
  <c r="M39"/>
  <c r="O43"/>
  <c r="M43"/>
  <c r="O49"/>
  <c r="M49"/>
  <c r="O14" i="55"/>
  <c r="M14"/>
  <c r="O18"/>
  <c r="M18"/>
  <c r="O24"/>
  <c r="M24"/>
  <c r="O30"/>
  <c r="M30"/>
  <c r="O34"/>
  <c r="M34"/>
  <c r="O40"/>
  <c r="M40"/>
  <c r="O46"/>
  <c r="M46"/>
  <c r="O52"/>
  <c r="M52"/>
  <c r="M14" i="37"/>
  <c r="O14"/>
  <c r="M17"/>
  <c r="O17"/>
  <c r="M23"/>
  <c r="O23"/>
  <c r="M27"/>
  <c r="O27"/>
  <c r="M33"/>
  <c r="O33"/>
  <c r="M39"/>
  <c r="O39"/>
  <c r="M43"/>
  <c r="O43"/>
  <c r="M49"/>
  <c r="O49"/>
  <c r="M14" i="56"/>
  <c r="O14"/>
  <c r="M18"/>
  <c r="O18"/>
  <c r="M24"/>
  <c r="O24"/>
  <c r="M30"/>
  <c r="O30"/>
  <c r="M34"/>
  <c r="O34"/>
  <c r="M40"/>
  <c r="O40"/>
  <c r="M46"/>
  <c r="O46"/>
  <c r="M52"/>
  <c r="O52"/>
  <c r="M15" i="55"/>
  <c r="O15"/>
  <c r="M19"/>
  <c r="O19"/>
  <c r="M25"/>
  <c r="O25"/>
  <c r="M31"/>
  <c r="O31"/>
  <c r="M35"/>
  <c r="O35"/>
  <c r="M41"/>
  <c r="O41"/>
  <c r="M47"/>
  <c r="O47"/>
  <c r="M53"/>
  <c r="O53"/>
  <c r="P53" s="1"/>
  <c r="M16" i="54"/>
  <c r="O16"/>
  <c r="M22"/>
  <c r="O22"/>
  <c r="M26"/>
  <c r="O26"/>
  <c r="M32"/>
  <c r="O32"/>
  <c r="O15"/>
  <c r="M15"/>
  <c r="O19"/>
  <c r="M19"/>
  <c r="O25"/>
  <c r="M25"/>
  <c r="O31"/>
  <c r="M31"/>
  <c r="O35"/>
  <c r="M35"/>
  <c r="O41"/>
  <c r="M41"/>
  <c r="O47"/>
  <c r="M47"/>
  <c r="O53"/>
  <c r="M53"/>
  <c r="P53" s="1"/>
  <c r="O16" i="53"/>
  <c r="M16"/>
  <c r="O22"/>
  <c r="M22"/>
  <c r="O26"/>
  <c r="M26"/>
  <c r="O32"/>
  <c r="M32"/>
  <c r="O38"/>
  <c r="M38"/>
  <c r="O42"/>
  <c r="M42"/>
  <c r="O48"/>
  <c r="M48"/>
  <c r="O56"/>
  <c r="M56"/>
  <c r="P56" s="1"/>
  <c r="O17" i="52"/>
  <c r="M17"/>
  <c r="O23"/>
  <c r="M23"/>
  <c r="O27"/>
  <c r="M27"/>
  <c r="O33"/>
  <c r="M33"/>
  <c r="O39"/>
  <c r="M39"/>
  <c r="O43"/>
  <c r="M43"/>
  <c r="O49"/>
  <c r="M49"/>
  <c r="O14" i="51"/>
  <c r="M14"/>
  <c r="O18"/>
  <c r="M18"/>
  <c r="O24"/>
  <c r="M24"/>
  <c r="O30"/>
  <c r="M30"/>
  <c r="O40"/>
  <c r="M40"/>
  <c r="O52"/>
  <c r="M52"/>
  <c r="O19" i="49"/>
  <c r="M19"/>
  <c r="O18" i="37"/>
  <c r="M18"/>
  <c r="O24"/>
  <c r="M24"/>
  <c r="O30"/>
  <c r="M30"/>
  <c r="O34"/>
  <c r="M34"/>
  <c r="O40"/>
  <c r="M40"/>
  <c r="O46"/>
  <c r="M46"/>
  <c r="O52"/>
  <c r="M52"/>
  <c r="O15" i="56"/>
  <c r="M15"/>
  <c r="O19"/>
  <c r="M19"/>
  <c r="O25"/>
  <c r="M25"/>
  <c r="O31"/>
  <c r="M31"/>
  <c r="O35"/>
  <c r="M35"/>
  <c r="O41"/>
  <c r="M41"/>
  <c r="O47"/>
  <c r="M47"/>
  <c r="O53"/>
  <c r="M53"/>
  <c r="O16" i="55"/>
  <c r="M16"/>
  <c r="O22"/>
  <c r="M22"/>
  <c r="O26"/>
  <c r="M26"/>
  <c r="O32"/>
  <c r="M32"/>
  <c r="O38"/>
  <c r="M38"/>
  <c r="O42"/>
  <c r="M42"/>
  <c r="O48"/>
  <c r="M48"/>
  <c r="O56"/>
  <c r="M56"/>
  <c r="P56" s="1"/>
  <c r="O17" i="54"/>
  <c r="M17"/>
  <c r="O23"/>
  <c r="M23"/>
  <c r="O27"/>
  <c r="M27"/>
  <c r="O33"/>
  <c r="M33"/>
  <c r="O39"/>
  <c r="M39"/>
  <c r="O43"/>
  <c r="M43"/>
  <c r="O49"/>
  <c r="M49"/>
  <c r="O14" i="53"/>
  <c r="M14"/>
  <c r="O18"/>
  <c r="M18"/>
  <c r="O24"/>
  <c r="M24"/>
  <c r="O30"/>
  <c r="M30"/>
  <c r="O34"/>
  <c r="M34"/>
  <c r="O40"/>
  <c r="M40"/>
  <c r="O46"/>
  <c r="M46"/>
  <c r="O52"/>
  <c r="M52"/>
  <c r="O15" i="52"/>
  <c r="M15"/>
  <c r="O19"/>
  <c r="M19"/>
  <c r="O25"/>
  <c r="M25"/>
  <c r="O31"/>
  <c r="M31"/>
  <c r="O35"/>
  <c r="M35"/>
  <c r="O41"/>
  <c r="M41"/>
  <c r="O47"/>
  <c r="M47"/>
  <c r="O53"/>
  <c r="M53"/>
  <c r="O16" i="51"/>
  <c r="M16"/>
  <c r="O22"/>
  <c r="M22"/>
  <c r="M31"/>
  <c r="O31"/>
  <c r="M41"/>
  <c r="O41"/>
  <c r="M53"/>
  <c r="O53"/>
  <c r="O26"/>
  <c r="M26"/>
  <c r="O32"/>
  <c r="M32"/>
  <c r="O38"/>
  <c r="M38"/>
  <c r="O42"/>
  <c r="M42"/>
  <c r="O48"/>
  <c r="M48"/>
  <c r="O56"/>
  <c r="M56"/>
  <c r="O17" i="49"/>
  <c r="M17"/>
  <c r="O23"/>
  <c r="M23"/>
  <c r="O27"/>
  <c r="M27"/>
  <c r="O33"/>
  <c r="M33"/>
  <c r="O39"/>
  <c r="M39"/>
  <c r="O43"/>
  <c r="M43"/>
  <c r="O49"/>
  <c r="M49"/>
  <c r="O14" i="43"/>
  <c r="M14"/>
  <c r="O18"/>
  <c r="M18"/>
  <c r="O24"/>
  <c r="M24"/>
  <c r="O30"/>
  <c r="M30"/>
  <c r="O34"/>
  <c r="M34"/>
  <c r="O40"/>
  <c r="M40"/>
  <c r="M46"/>
  <c r="O46"/>
  <c r="M52"/>
  <c r="O52"/>
  <c r="M15" i="41"/>
  <c r="O15"/>
  <c r="M19"/>
  <c r="O19"/>
  <c r="M25"/>
  <c r="O25"/>
  <c r="M31"/>
  <c r="O31"/>
  <c r="M35"/>
  <c r="O35"/>
  <c r="M41"/>
  <c r="O41"/>
  <c r="M47"/>
  <c r="O47"/>
  <c r="M53"/>
  <c r="O53"/>
  <c r="M16" i="48"/>
  <c r="O16"/>
  <c r="M22"/>
  <c r="O22"/>
  <c r="M26"/>
  <c r="O26"/>
  <c r="M32"/>
  <c r="O32"/>
  <c r="M38"/>
  <c r="O38"/>
  <c r="M42"/>
  <c r="O42"/>
  <c r="M48"/>
  <c r="O48"/>
  <c r="M56"/>
  <c r="O56"/>
  <c r="M17" i="47"/>
  <c r="O17"/>
  <c r="M23"/>
  <c r="O23"/>
  <c r="M27"/>
  <c r="O27"/>
  <c r="M33"/>
  <c r="O33"/>
  <c r="M39"/>
  <c r="O39"/>
  <c r="M43"/>
  <c r="O43"/>
  <c r="M49"/>
  <c r="O49"/>
  <c r="M14" i="46"/>
  <c r="O14"/>
  <c r="M18"/>
  <c r="O18"/>
  <c r="M24"/>
  <c r="O24"/>
  <c r="M30"/>
  <c r="O30"/>
  <c r="M34"/>
  <c r="O34"/>
  <c r="M40"/>
  <c r="O40"/>
  <c r="M46"/>
  <c r="O46"/>
  <c r="M52"/>
  <c r="O52"/>
  <c r="M15" i="45"/>
  <c r="O15"/>
  <c r="M19"/>
  <c r="O19"/>
  <c r="M25"/>
  <c r="O25"/>
  <c r="M31"/>
  <c r="O31"/>
  <c r="M35"/>
  <c r="O35"/>
  <c r="M41"/>
  <c r="O41"/>
  <c r="M47"/>
  <c r="O47"/>
  <c r="M53"/>
  <c r="O53"/>
  <c r="M16" i="44"/>
  <c r="O16"/>
  <c r="M22"/>
  <c r="O22"/>
  <c r="M26"/>
  <c r="O26"/>
  <c r="M32"/>
  <c r="O32"/>
  <c r="M38"/>
  <c r="O38"/>
  <c r="M42"/>
  <c r="O42"/>
  <c r="M48"/>
  <c r="O48"/>
  <c r="M56"/>
  <c r="O56"/>
  <c r="M17" i="42"/>
  <c r="O17"/>
  <c r="M23"/>
  <c r="O23"/>
  <c r="M27"/>
  <c r="O27"/>
  <c r="M33"/>
  <c r="O33"/>
  <c r="M39"/>
  <c r="O39"/>
  <c r="M43"/>
  <c r="O43"/>
  <c r="M49"/>
  <c r="O49"/>
  <c r="M14" i="38"/>
  <c r="O14"/>
  <c r="M18"/>
  <c r="O18"/>
  <c r="M24"/>
  <c r="O24"/>
  <c r="M30"/>
  <c r="O30"/>
  <c r="M34"/>
  <c r="O34"/>
  <c r="M40"/>
  <c r="O40"/>
  <c r="M46"/>
  <c r="O46"/>
  <c r="M52"/>
  <c r="O52"/>
  <c r="O15" i="57"/>
  <c r="M15"/>
  <c r="O19"/>
  <c r="M19"/>
  <c r="O25" i="49"/>
  <c r="M25"/>
  <c r="O31"/>
  <c r="M31"/>
  <c r="O35"/>
  <c r="M35"/>
  <c r="O41"/>
  <c r="M41"/>
  <c r="O47"/>
  <c r="M47"/>
  <c r="O53"/>
  <c r="M53"/>
  <c r="O16" i="43"/>
  <c r="M16"/>
  <c r="O22"/>
  <c r="M22"/>
  <c r="O26"/>
  <c r="M26"/>
  <c r="O32"/>
  <c r="M32"/>
  <c r="O38"/>
  <c r="M38"/>
  <c r="O42"/>
  <c r="M42"/>
  <c r="O47"/>
  <c r="M47"/>
  <c r="O53"/>
  <c r="M53"/>
  <c r="O16" i="41"/>
  <c r="M16"/>
  <c r="O22"/>
  <c r="M22"/>
  <c r="O26"/>
  <c r="M26"/>
  <c r="O32"/>
  <c r="M32"/>
  <c r="O38"/>
  <c r="M38"/>
  <c r="O42"/>
  <c r="M42"/>
  <c r="O48"/>
  <c r="M48"/>
  <c r="O56"/>
  <c r="M56"/>
  <c r="P56" s="1"/>
  <c r="O17" i="48"/>
  <c r="M17"/>
  <c r="O23"/>
  <c r="M23"/>
  <c r="O27"/>
  <c r="M27"/>
  <c r="O33"/>
  <c r="M33"/>
  <c r="O39"/>
  <c r="M39"/>
  <c r="O43"/>
  <c r="M43"/>
  <c r="O49"/>
  <c r="M49"/>
  <c r="O14" i="47"/>
  <c r="M14"/>
  <c r="O18"/>
  <c r="M18"/>
  <c r="O24"/>
  <c r="M24"/>
  <c r="O30"/>
  <c r="M30"/>
  <c r="O34"/>
  <c r="M34"/>
  <c r="O40"/>
  <c r="M40"/>
  <c r="O46"/>
  <c r="M46"/>
  <c r="O52"/>
  <c r="M52"/>
  <c r="O15" i="46"/>
  <c r="M15"/>
  <c r="O19"/>
  <c r="M19"/>
  <c r="O25"/>
  <c r="M25"/>
  <c r="O31"/>
  <c r="M31"/>
  <c r="O35"/>
  <c r="M35"/>
  <c r="O41"/>
  <c r="M41"/>
  <c r="O47"/>
  <c r="M47"/>
  <c r="O53"/>
  <c r="M53"/>
  <c r="O16" i="45"/>
  <c r="M16"/>
  <c r="O22"/>
  <c r="M22"/>
  <c r="O26"/>
  <c r="M26"/>
  <c r="O32"/>
  <c r="M32"/>
  <c r="O38"/>
  <c r="M38"/>
  <c r="O42"/>
  <c r="M42"/>
  <c r="O48"/>
  <c r="M48"/>
  <c r="O56"/>
  <c r="M56"/>
  <c r="O17" i="44"/>
  <c r="M17"/>
  <c r="O23"/>
  <c r="M23"/>
  <c r="O27"/>
  <c r="M27"/>
  <c r="O33"/>
  <c r="M33"/>
  <c r="O39"/>
  <c r="M39"/>
  <c r="O43"/>
  <c r="M43"/>
  <c r="O49"/>
  <c r="M49"/>
  <c r="O14" i="42"/>
  <c r="M14"/>
  <c r="O18"/>
  <c r="M18"/>
  <c r="O24"/>
  <c r="M24"/>
  <c r="O30"/>
  <c r="M30"/>
  <c r="O34"/>
  <c r="M34"/>
  <c r="O40"/>
  <c r="M40"/>
  <c r="O46"/>
  <c r="M46"/>
  <c r="O52"/>
  <c r="M52"/>
  <c r="O15" i="38"/>
  <c r="M15"/>
  <c r="O19"/>
  <c r="M19"/>
  <c r="O25"/>
  <c r="M25"/>
  <c r="O31"/>
  <c r="M31"/>
  <c r="O35"/>
  <c r="M35"/>
  <c r="O41"/>
  <c r="M41"/>
  <c r="O47"/>
  <c r="M47"/>
  <c r="O53"/>
  <c r="M53"/>
  <c r="O17" i="57"/>
  <c r="M17"/>
  <c r="O22"/>
  <c r="M22"/>
  <c r="O24"/>
  <c r="M24"/>
  <c r="O26"/>
  <c r="M26"/>
  <c r="O30"/>
  <c r="M30"/>
  <c r="O32"/>
  <c r="M32"/>
  <c r="O34"/>
  <c r="M34"/>
  <c r="O38"/>
  <c r="M38"/>
  <c r="O40"/>
  <c r="M40"/>
  <c r="O42"/>
  <c r="M42"/>
  <c r="O46"/>
  <c r="M46"/>
  <c r="O48"/>
  <c r="M48"/>
  <c r="O52"/>
  <c r="M52"/>
  <c r="O56"/>
  <c r="M56"/>
  <c r="M38" i="54"/>
  <c r="O38"/>
  <c r="M42"/>
  <c r="O42"/>
  <c r="M48"/>
  <c r="O48"/>
  <c r="M56"/>
  <c r="O56"/>
  <c r="M17" i="53"/>
  <c r="O17"/>
  <c r="M23"/>
  <c r="O23"/>
  <c r="M27"/>
  <c r="O27"/>
  <c r="M33"/>
  <c r="O33"/>
  <c r="M39"/>
  <c r="O39"/>
  <c r="M43"/>
  <c r="O43"/>
  <c r="M49"/>
  <c r="O49"/>
  <c r="M14" i="52"/>
  <c r="O14"/>
  <c r="M18"/>
  <c r="O18"/>
  <c r="M24"/>
  <c r="O24"/>
  <c r="M30"/>
  <c r="O30"/>
  <c r="M34"/>
  <c r="O34"/>
  <c r="M40"/>
  <c r="O40"/>
  <c r="M46"/>
  <c r="O46"/>
  <c r="M52"/>
  <c r="O52"/>
  <c r="M15" i="51"/>
  <c r="O15"/>
  <c r="M19"/>
  <c r="O19"/>
  <c r="M25"/>
  <c r="O25"/>
  <c r="M35"/>
  <c r="O35"/>
  <c r="M47"/>
  <c r="O47"/>
  <c r="M16" i="49"/>
  <c r="O16"/>
  <c r="M15" i="37"/>
  <c r="O15"/>
  <c r="M19"/>
  <c r="O19"/>
  <c r="M25"/>
  <c r="O25"/>
  <c r="M31"/>
  <c r="O31"/>
  <c r="M35"/>
  <c r="O35"/>
  <c r="M41"/>
  <c r="O41"/>
  <c r="M47"/>
  <c r="O47"/>
  <c r="M53"/>
  <c r="O53"/>
  <c r="M16" i="56"/>
  <c r="O16"/>
  <c r="M22"/>
  <c r="O22"/>
  <c r="M26"/>
  <c r="O26"/>
  <c r="M32"/>
  <c r="O32"/>
  <c r="M38"/>
  <c r="O38"/>
  <c r="M42"/>
  <c r="O42"/>
  <c r="M48"/>
  <c r="O48"/>
  <c r="M56"/>
  <c r="O56"/>
  <c r="M17" i="55"/>
  <c r="O17"/>
  <c r="M23"/>
  <c r="O23"/>
  <c r="M27"/>
  <c r="O27"/>
  <c r="M33"/>
  <c r="O33"/>
  <c r="M39"/>
  <c r="O39"/>
  <c r="M43"/>
  <c r="O43"/>
  <c r="M49"/>
  <c r="O49"/>
  <c r="M14" i="54"/>
  <c r="O14"/>
  <c r="M18"/>
  <c r="O18"/>
  <c r="M24"/>
  <c r="O24"/>
  <c r="M30"/>
  <c r="O30"/>
  <c r="M34"/>
  <c r="O34"/>
  <c r="M40"/>
  <c r="O40"/>
  <c r="M46"/>
  <c r="O46"/>
  <c r="M52"/>
  <c r="O52"/>
  <c r="M15" i="53"/>
  <c r="O15"/>
  <c r="M19"/>
  <c r="O19"/>
  <c r="M25"/>
  <c r="O25"/>
  <c r="M31"/>
  <c r="O31"/>
  <c r="M35"/>
  <c r="O35"/>
  <c r="M41"/>
  <c r="O41"/>
  <c r="M47"/>
  <c r="O47"/>
  <c r="M53"/>
  <c r="O53"/>
  <c r="M16" i="52"/>
  <c r="O16"/>
  <c r="M22"/>
  <c r="O22"/>
  <c r="M26"/>
  <c r="O26"/>
  <c r="M32"/>
  <c r="O32"/>
  <c r="M38"/>
  <c r="O38"/>
  <c r="M42"/>
  <c r="O42"/>
  <c r="M48"/>
  <c r="O48"/>
  <c r="M56"/>
  <c r="O56"/>
  <c r="M17" i="51"/>
  <c r="O17"/>
  <c r="M23"/>
  <c r="O23"/>
  <c r="O34"/>
  <c r="M34"/>
  <c r="O46"/>
  <c r="M46"/>
  <c r="O15" i="49"/>
  <c r="M15"/>
  <c r="M27" i="51"/>
  <c r="O27"/>
  <c r="M33"/>
  <c r="O33"/>
  <c r="M39"/>
  <c r="O39"/>
  <c r="M43"/>
  <c r="O43"/>
  <c r="M49"/>
  <c r="O49"/>
  <c r="M14" i="49"/>
  <c r="O14"/>
  <c r="M18"/>
  <c r="O18"/>
  <c r="M24"/>
  <c r="O24"/>
  <c r="M30"/>
  <c r="O30"/>
  <c r="M34"/>
  <c r="O34"/>
  <c r="M40"/>
  <c r="O40"/>
  <c r="M46"/>
  <c r="O46"/>
  <c r="M52"/>
  <c r="O52"/>
  <c r="M15" i="43"/>
  <c r="O15"/>
  <c r="M19"/>
  <c r="O19"/>
  <c r="M25"/>
  <c r="O25"/>
  <c r="M31"/>
  <c r="O31"/>
  <c r="M35"/>
  <c r="O35"/>
  <c r="M41"/>
  <c r="O41"/>
  <c r="O49"/>
  <c r="M49"/>
  <c r="O14" i="41"/>
  <c r="M14"/>
  <c r="O18"/>
  <c r="M18"/>
  <c r="O24"/>
  <c r="M24"/>
  <c r="O30"/>
  <c r="M30"/>
  <c r="O34"/>
  <c r="M34"/>
  <c r="O40"/>
  <c r="M40"/>
  <c r="O46"/>
  <c r="M46"/>
  <c r="O52"/>
  <c r="M52"/>
  <c r="O15" i="48"/>
  <c r="M15"/>
  <c r="O19"/>
  <c r="M19"/>
  <c r="O25"/>
  <c r="M25"/>
  <c r="O31"/>
  <c r="M31"/>
  <c r="O35"/>
  <c r="M35"/>
  <c r="O41"/>
  <c r="M41"/>
  <c r="O47"/>
  <c r="M47"/>
  <c r="O53"/>
  <c r="M53"/>
  <c r="O16" i="47"/>
  <c r="M16"/>
  <c r="O22"/>
  <c r="M22"/>
  <c r="O26"/>
  <c r="M26"/>
  <c r="O32"/>
  <c r="M32"/>
  <c r="O38"/>
  <c r="M38"/>
  <c r="O42"/>
  <c r="M42"/>
  <c r="O48"/>
  <c r="M48"/>
  <c r="O56"/>
  <c r="M56"/>
  <c r="O17" i="46"/>
  <c r="M17"/>
  <c r="O23"/>
  <c r="M23"/>
  <c r="O27"/>
  <c r="M27"/>
  <c r="O33"/>
  <c r="M33"/>
  <c r="O39"/>
  <c r="M39"/>
  <c r="O43"/>
  <c r="M43"/>
  <c r="O49"/>
  <c r="M49"/>
  <c r="O14" i="45"/>
  <c r="M14"/>
  <c r="O18"/>
  <c r="M18"/>
  <c r="O24"/>
  <c r="M24"/>
  <c r="O30"/>
  <c r="M30"/>
  <c r="O34"/>
  <c r="M34"/>
  <c r="O40"/>
  <c r="M40"/>
  <c r="O46"/>
  <c r="M46"/>
  <c r="O52"/>
  <c r="M52"/>
  <c r="O15" i="44"/>
  <c r="M15"/>
  <c r="O19"/>
  <c r="M19"/>
  <c r="O25"/>
  <c r="M25"/>
  <c r="O31"/>
  <c r="M31"/>
  <c r="O35"/>
  <c r="M35"/>
  <c r="O41"/>
  <c r="M41"/>
  <c r="O47"/>
  <c r="M47"/>
  <c r="O53"/>
  <c r="M53"/>
  <c r="P53" s="1"/>
  <c r="O16" i="42"/>
  <c r="M16"/>
  <c r="O22"/>
  <c r="M22"/>
  <c r="O26"/>
  <c r="M26"/>
  <c r="O32"/>
  <c r="M32"/>
  <c r="O38"/>
  <c r="M38"/>
  <c r="O42"/>
  <c r="M42"/>
  <c r="O48"/>
  <c r="M48"/>
  <c r="O56"/>
  <c r="M56"/>
  <c r="P56" s="1"/>
  <c r="O17" i="38"/>
  <c r="M17"/>
  <c r="O23"/>
  <c r="M23"/>
  <c r="O27"/>
  <c r="M27"/>
  <c r="O33"/>
  <c r="M33"/>
  <c r="O39"/>
  <c r="M39"/>
  <c r="O43"/>
  <c r="M43"/>
  <c r="O49"/>
  <c r="M49"/>
  <c r="O14" i="57"/>
  <c r="M14"/>
  <c r="O16"/>
  <c r="M16"/>
  <c r="M22" i="49"/>
  <c r="O22"/>
  <c r="M26"/>
  <c r="O26"/>
  <c r="M32"/>
  <c r="O32"/>
  <c r="M38"/>
  <c r="O38"/>
  <c r="M42"/>
  <c r="O42"/>
  <c r="M48"/>
  <c r="O48"/>
  <c r="M56"/>
  <c r="O56"/>
  <c r="P56" s="1"/>
  <c r="M17" i="43"/>
  <c r="O17"/>
  <c r="M23"/>
  <c r="O23"/>
  <c r="M27"/>
  <c r="O27"/>
  <c r="M33"/>
  <c r="O33"/>
  <c r="M39"/>
  <c r="O39"/>
  <c r="O43"/>
  <c r="M43"/>
  <c r="M48"/>
  <c r="O48"/>
  <c r="M56"/>
  <c r="O56"/>
  <c r="M17" i="41"/>
  <c r="O17"/>
  <c r="M23"/>
  <c r="O23"/>
  <c r="M27"/>
  <c r="O27"/>
  <c r="M33"/>
  <c r="O33"/>
  <c r="M39"/>
  <c r="O39"/>
  <c r="M43"/>
  <c r="O43"/>
  <c r="M49"/>
  <c r="O49"/>
  <c r="M14" i="48"/>
  <c r="O14"/>
  <c r="M18"/>
  <c r="O18"/>
  <c r="M24"/>
  <c r="O24"/>
  <c r="M30"/>
  <c r="O30"/>
  <c r="M34"/>
  <c r="O34"/>
  <c r="M40"/>
  <c r="O40"/>
  <c r="M46"/>
  <c r="O46"/>
  <c r="M52"/>
  <c r="O52"/>
  <c r="M15" i="47"/>
  <c r="O15"/>
  <c r="M19"/>
  <c r="O19"/>
  <c r="M25"/>
  <c r="O25"/>
  <c r="M31"/>
  <c r="O31"/>
  <c r="M35"/>
  <c r="O35"/>
  <c r="M41"/>
  <c r="O41"/>
  <c r="M47"/>
  <c r="O47"/>
  <c r="M53"/>
  <c r="O53"/>
  <c r="M16" i="46"/>
  <c r="O16"/>
  <c r="M22"/>
  <c r="O22"/>
  <c r="M26"/>
  <c r="O26"/>
  <c r="M32"/>
  <c r="O32"/>
  <c r="M38"/>
  <c r="O38"/>
  <c r="M42"/>
  <c r="O42"/>
  <c r="M48"/>
  <c r="O48"/>
  <c r="M56"/>
  <c r="O56"/>
  <c r="P56" s="1"/>
  <c r="M17" i="45"/>
  <c r="O17"/>
  <c r="M23"/>
  <c r="O23"/>
  <c r="M27"/>
  <c r="O27"/>
  <c r="M33"/>
  <c r="O33"/>
  <c r="M39"/>
  <c r="O39"/>
  <c r="M43"/>
  <c r="O43"/>
  <c r="M49"/>
  <c r="O49"/>
  <c r="M14" i="44"/>
  <c r="O14"/>
  <c r="M18"/>
  <c r="O18"/>
  <c r="M24"/>
  <c r="O24"/>
  <c r="M30"/>
  <c r="O30"/>
  <c r="M34"/>
  <c r="O34"/>
  <c r="M40"/>
  <c r="O40"/>
  <c r="M46"/>
  <c r="O46"/>
  <c r="M52"/>
  <c r="O52"/>
  <c r="M15" i="42"/>
  <c r="O15"/>
  <c r="M19"/>
  <c r="O19"/>
  <c r="M25"/>
  <c r="O25"/>
  <c r="M31"/>
  <c r="O31"/>
  <c r="M35"/>
  <c r="O35"/>
  <c r="M41"/>
  <c r="O41"/>
  <c r="M47"/>
  <c r="O47"/>
  <c r="M53"/>
  <c r="O53"/>
  <c r="P53" s="1"/>
  <c r="M16" i="38"/>
  <c r="O16"/>
  <c r="M22"/>
  <c r="O22"/>
  <c r="M26"/>
  <c r="O26"/>
  <c r="M32"/>
  <c r="O32"/>
  <c r="M38"/>
  <c r="O38"/>
  <c r="M42"/>
  <c r="O42"/>
  <c r="M48"/>
  <c r="O48"/>
  <c r="M56"/>
  <c r="O56"/>
  <c r="O18" i="57"/>
  <c r="M18"/>
  <c r="O23"/>
  <c r="M23"/>
  <c r="O25"/>
  <c r="M25"/>
  <c r="O27"/>
  <c r="M27"/>
  <c r="O31"/>
  <c r="M31"/>
  <c r="O33"/>
  <c r="M33"/>
  <c r="O35"/>
  <c r="M35"/>
  <c r="O39"/>
  <c r="M39"/>
  <c r="O41"/>
  <c r="M41"/>
  <c r="O43"/>
  <c r="M43"/>
  <c r="O47"/>
  <c r="M47"/>
  <c r="O49"/>
  <c r="M49"/>
  <c r="O53"/>
  <c r="M53"/>
  <c r="B9" i="3"/>
  <c r="B17"/>
  <c r="B25"/>
  <c r="B8"/>
  <c r="B16"/>
  <c r="B24"/>
  <c r="BG47" i="30"/>
  <c r="BH47" s="1"/>
  <c r="BG33"/>
  <c r="BH33" s="1"/>
  <c r="BG20"/>
  <c r="BH20" s="1"/>
  <c r="BG19"/>
  <c r="BH19" s="1"/>
  <c r="BG34"/>
  <c r="BH34" s="1"/>
  <c r="U17"/>
  <c r="J49"/>
  <c r="W49" s="1"/>
  <c r="X49"/>
  <c r="BG63"/>
  <c r="BH63" s="1"/>
  <c r="BG64"/>
  <c r="BH64" s="1"/>
  <c r="BG65"/>
  <c r="BH65" s="1"/>
  <c r="J17"/>
  <c r="W17" s="1"/>
  <c r="X17"/>
  <c r="J64"/>
  <c r="W64" s="1"/>
  <c r="X64"/>
  <c r="J19"/>
  <c r="W19" s="1"/>
  <c r="X19"/>
  <c r="J35"/>
  <c r="W35" s="1"/>
  <c r="X35"/>
  <c r="J33"/>
  <c r="W33" s="1"/>
  <c r="X33"/>
  <c r="D65"/>
  <c r="V65" s="1"/>
  <c r="R65"/>
  <c r="U65"/>
  <c r="D64"/>
  <c r="V64" s="1"/>
  <c r="R64"/>
  <c r="U64"/>
  <c r="D63"/>
  <c r="V63" s="1"/>
  <c r="R63"/>
  <c r="U63"/>
  <c r="U62"/>
  <c r="D62"/>
  <c r="V62" s="1"/>
  <c r="R62"/>
  <c r="D17"/>
  <c r="V17" s="1"/>
  <c r="R17"/>
  <c r="U20"/>
  <c r="D20"/>
  <c r="V20" s="1"/>
  <c r="R20"/>
  <c r="U19"/>
  <c r="D19"/>
  <c r="V19" s="1"/>
  <c r="R19"/>
  <c r="U18"/>
  <c r="D18"/>
  <c r="V18" s="1"/>
  <c r="R18"/>
  <c r="D32"/>
  <c r="V32" s="1"/>
  <c r="R32"/>
  <c r="U32"/>
  <c r="U35"/>
  <c r="D35"/>
  <c r="V35" s="1"/>
  <c r="R35"/>
  <c r="U34"/>
  <c r="D34"/>
  <c r="V34" s="1"/>
  <c r="R34"/>
  <c r="U33"/>
  <c r="D33"/>
  <c r="V33" s="1"/>
  <c r="R33"/>
  <c r="BG62"/>
  <c r="BH62" s="1"/>
  <c r="J47"/>
  <c r="W47" s="1"/>
  <c r="X47"/>
  <c r="J50"/>
  <c r="W50" s="1"/>
  <c r="X50"/>
  <c r="J32"/>
  <c r="W32" s="1"/>
  <c r="X32"/>
  <c r="J63"/>
  <c r="W63" s="1"/>
  <c r="X63"/>
  <c r="J65"/>
  <c r="W65" s="1"/>
  <c r="X65"/>
  <c r="AH19"/>
  <c r="AH26"/>
  <c r="AH34"/>
  <c r="AH41"/>
  <c r="AH49"/>
  <c r="AH56"/>
  <c r="AH65"/>
  <c r="AH66" s="1"/>
  <c r="AH72"/>
  <c r="J20"/>
  <c r="W20" s="1"/>
  <c r="X20"/>
  <c r="J18"/>
  <c r="W18" s="1"/>
  <c r="X18"/>
  <c r="J34"/>
  <c r="W34" s="1"/>
  <c r="X34"/>
  <c r="D50"/>
  <c r="V50" s="1"/>
  <c r="R50"/>
  <c r="U50"/>
  <c r="D49"/>
  <c r="V49" s="1"/>
  <c r="R49"/>
  <c r="U49"/>
  <c r="D48"/>
  <c r="V48" s="1"/>
  <c r="R48"/>
  <c r="U48"/>
  <c r="D47"/>
  <c r="V47" s="1"/>
  <c r="R47"/>
  <c r="U47"/>
  <c r="J48"/>
  <c r="W48" s="1"/>
  <c r="X48"/>
  <c r="J62"/>
  <c r="W62" s="1"/>
  <c r="X62"/>
  <c r="P53" i="53" l="1"/>
  <c r="P53" i="37"/>
  <c r="P56" i="54"/>
  <c r="P56" i="57"/>
  <c r="P56" i="45"/>
  <c r="P53" i="46"/>
  <c r="P53" i="47"/>
  <c r="P53" i="48"/>
  <c r="P56" i="52"/>
  <c r="P56" i="44"/>
  <c r="P53" i="45"/>
  <c r="P56" i="48"/>
  <c r="P56" i="51"/>
  <c r="P53"/>
  <c r="P53" i="52"/>
  <c r="P56" i="38"/>
  <c r="P56" i="43"/>
  <c r="P56" i="47"/>
  <c r="P56" i="56"/>
  <c r="P53" i="49"/>
  <c r="P53" i="41"/>
  <c r="P53" i="57"/>
  <c r="P53" i="38"/>
  <c r="P52" i="42"/>
  <c r="P53" i="43"/>
  <c r="P53" i="56"/>
  <c r="P52" i="46"/>
  <c r="P52" i="37"/>
  <c r="P52" i="48"/>
  <c r="P52" i="49"/>
  <c r="P52" i="54"/>
  <c r="P52" i="52"/>
  <c r="P52" i="38"/>
  <c r="P49" i="42"/>
  <c r="P52" i="53"/>
  <c r="P49" i="54"/>
  <c r="P49" i="37"/>
  <c r="P52" i="55"/>
  <c r="P49" i="56"/>
  <c r="P52" i="44"/>
  <c r="P49" i="45"/>
  <c r="P52" i="41"/>
  <c r="P52" i="56"/>
  <c r="P52" i="57"/>
  <c r="P52" i="47"/>
  <c r="P52" i="43"/>
  <c r="P49" i="49"/>
  <c r="P52" i="51"/>
  <c r="P49" i="52"/>
  <c r="P52" i="45"/>
  <c r="P49" i="41"/>
  <c r="P49" i="38"/>
  <c r="P49" i="43"/>
  <c r="P49" i="55"/>
  <c r="P49" i="44"/>
  <c r="P47" i="46"/>
  <c r="P49" i="47"/>
  <c r="P47" i="52"/>
  <c r="P49" i="57"/>
  <c r="P49" i="46"/>
  <c r="P49" i="51"/>
  <c r="P49" i="53"/>
  <c r="P48" i="54"/>
  <c r="P47" i="38"/>
  <c r="P49" i="48"/>
  <c r="P47" i="43"/>
  <c r="P46" i="38"/>
  <c r="P48" i="51"/>
  <c r="P46" i="53"/>
  <c r="P48" i="55"/>
  <c r="P47" i="57"/>
  <c r="P48" i="38"/>
  <c r="P48" i="47"/>
  <c r="P46" i="44"/>
  <c r="P47" i="47"/>
  <c r="P48" i="49"/>
  <c r="P48" i="52"/>
  <c r="P48" i="56"/>
  <c r="P47" i="37"/>
  <c r="P47" i="51"/>
  <c r="P48" i="57"/>
  <c r="P48" i="45"/>
  <c r="P48" i="41"/>
  <c r="P47" i="49"/>
  <c r="P48" i="44"/>
  <c r="P48" i="48"/>
  <c r="P47" i="56"/>
  <c r="P48" i="53"/>
  <c r="P47" i="55"/>
  <c r="P48" i="46"/>
  <c r="P48" i="43"/>
  <c r="P48" i="42"/>
  <c r="P47" i="48"/>
  <c r="P46" i="42"/>
  <c r="P46" i="47"/>
  <c r="P47" i="41"/>
  <c r="P46" i="37"/>
  <c r="P48"/>
  <c r="P47" i="53"/>
  <c r="P47" i="42"/>
  <c r="P47" i="44"/>
  <c r="P46" i="41"/>
  <c r="P47" i="45"/>
  <c r="P47" i="54"/>
  <c r="P46" i="45"/>
  <c r="P46" i="51"/>
  <c r="P46" i="52"/>
  <c r="P46" i="57"/>
  <c r="P46" i="43"/>
  <c r="P46" i="55"/>
  <c r="P46" i="48"/>
  <c r="P46" i="49"/>
  <c r="P46" i="54"/>
  <c r="P46" i="46"/>
  <c r="P46" i="56"/>
  <c r="P43" i="44"/>
  <c r="P43" i="42"/>
  <c r="P43" i="53"/>
  <c r="P43" i="48"/>
  <c r="P43" i="55"/>
  <c r="P42" i="54"/>
  <c r="P42" i="55"/>
  <c r="P42" i="38"/>
  <c r="P43" i="41"/>
  <c r="P43" i="51"/>
  <c r="P42"/>
  <c r="P43" i="54"/>
  <c r="P43" i="37"/>
  <c r="P43" i="45"/>
  <c r="P43" i="47"/>
  <c r="P42" i="48"/>
  <c r="P42" i="37"/>
  <c r="P43" i="57"/>
  <c r="P35"/>
  <c r="P43" i="38"/>
  <c r="P42" i="42"/>
  <c r="P43" i="43"/>
  <c r="P43" i="46"/>
  <c r="P42" i="47"/>
  <c r="P42" i="44"/>
  <c r="P43" i="49"/>
  <c r="P43" i="52"/>
  <c r="P42" i="53"/>
  <c r="P35" i="55"/>
  <c r="P43" i="56"/>
  <c r="P42" i="49"/>
  <c r="P42" i="56"/>
  <c r="P42" i="57"/>
  <c r="P42" i="41"/>
  <c r="P42" i="43"/>
  <c r="P35" i="56"/>
  <c r="P42" i="46"/>
  <c r="P42" i="52"/>
  <c r="P42" i="45"/>
  <c r="P35" i="42"/>
  <c r="P35" i="47"/>
  <c r="P35" i="48"/>
  <c r="P35" i="53"/>
  <c r="P35" i="51"/>
  <c r="P34" i="57"/>
  <c r="P35" i="46"/>
  <c r="P35" i="45"/>
  <c r="P34" i="46"/>
  <c r="P34" i="43"/>
  <c r="P34" i="53"/>
  <c r="P34" i="44"/>
  <c r="P35"/>
  <c r="P35" i="43"/>
  <c r="P34" i="51"/>
  <c r="P35" i="37"/>
  <c r="P35" i="38"/>
  <c r="P35" i="49"/>
  <c r="P34" i="38"/>
  <c r="P35" i="41"/>
  <c r="P35" i="52"/>
  <c r="P35" i="54"/>
  <c r="P34" i="56"/>
  <c r="P34" i="45"/>
  <c r="P34" i="41"/>
  <c r="P34" i="54"/>
  <c r="P34" i="52"/>
  <c r="P34" i="47"/>
  <c r="P34" i="37"/>
  <c r="P34" i="55"/>
  <c r="P34" i="48"/>
  <c r="P34" i="49"/>
  <c r="P26" i="56"/>
  <c r="P34" i="42"/>
  <c r="P27" i="44"/>
  <c r="P26" i="41"/>
  <c r="P27" i="54"/>
  <c r="P26" i="38"/>
  <c r="P27" i="41"/>
  <c r="P27" i="38"/>
  <c r="P27" i="51"/>
  <c r="P26" i="52"/>
  <c r="P27" i="53"/>
  <c r="P27" i="48"/>
  <c r="P26" i="43"/>
  <c r="P27" i="42"/>
  <c r="P27" i="49"/>
  <c r="P26" i="54"/>
  <c r="P27" i="56"/>
  <c r="P27" i="57"/>
  <c r="P27" i="45"/>
  <c r="P27" i="43"/>
  <c r="P27" i="46"/>
  <c r="P26" i="47"/>
  <c r="P27" i="55"/>
  <c r="P26" i="57"/>
  <c r="P26" i="45"/>
  <c r="P27" i="47"/>
  <c r="P27" i="52"/>
  <c r="P27" i="37"/>
  <c r="P26"/>
  <c r="P26" i="49"/>
  <c r="P26" i="48"/>
  <c r="P26" i="51"/>
  <c r="P26" i="53"/>
  <c r="P26" i="46"/>
  <c r="P26" i="42"/>
  <c r="P26" i="44"/>
  <c r="P26" i="55"/>
  <c r="P18" i="56"/>
  <c r="P19" i="53"/>
  <c r="P19" i="51"/>
  <c r="P19" i="46"/>
  <c r="P18" i="38"/>
  <c r="P41" i="45"/>
  <c r="P19" i="52"/>
  <c r="P19" i="49"/>
  <c r="P19" i="44"/>
  <c r="P18" i="55"/>
  <c r="P19" i="37"/>
  <c r="P19" i="38"/>
  <c r="P19" i="47"/>
  <c r="P18" i="45"/>
  <c r="P19" i="48"/>
  <c r="P18" i="52"/>
  <c r="P33" i="53"/>
  <c r="P18" i="42"/>
  <c r="P18" i="47"/>
  <c r="P19" i="45"/>
  <c r="P19" i="56"/>
  <c r="P19" i="54"/>
  <c r="P19" i="55"/>
  <c r="P19" i="42"/>
  <c r="P18" i="44"/>
  <c r="P18" i="48"/>
  <c r="P19" i="43"/>
  <c r="P19" i="57"/>
  <c r="P19" i="41"/>
  <c r="P18" i="37"/>
  <c r="P18" i="51"/>
  <c r="P41" i="55"/>
  <c r="P18" i="49"/>
  <c r="P33" i="51"/>
  <c r="P18" i="54"/>
  <c r="P18" i="43"/>
  <c r="P41" i="51"/>
  <c r="P18" i="57"/>
  <c r="P41" i="42"/>
  <c r="P18" i="41"/>
  <c r="P41" i="53"/>
  <c r="P41" i="37"/>
  <c r="P41" i="38"/>
  <c r="P41" i="46"/>
  <c r="P18"/>
  <c r="P18" i="53"/>
  <c r="P41" i="54"/>
  <c r="P41" i="57"/>
  <c r="P41" i="47"/>
  <c r="P41" i="44"/>
  <c r="P41" i="43"/>
  <c r="P40" i="49"/>
  <c r="P40" i="52"/>
  <c r="P40" i="57"/>
  <c r="P41" i="49"/>
  <c r="P41" i="41"/>
  <c r="P40" i="43"/>
  <c r="P41" i="56"/>
  <c r="P40" i="37"/>
  <c r="P40" i="51"/>
  <c r="P40" i="55"/>
  <c r="P33" i="56"/>
  <c r="P32" i="37"/>
  <c r="P41" i="52"/>
  <c r="P40" i="53"/>
  <c r="P33" i="54"/>
  <c r="P41" i="48"/>
  <c r="P40" i="41"/>
  <c r="P40" i="44"/>
  <c r="P33" i="45"/>
  <c r="P40" i="48"/>
  <c r="P33" i="43"/>
  <c r="P40" i="42"/>
  <c r="P40" i="47"/>
  <c r="P33" i="48"/>
  <c r="P32" i="41"/>
  <c r="P32" i="43"/>
  <c r="P33" i="47"/>
  <c r="P32" i="54"/>
  <c r="P40" i="56"/>
  <c r="P33" i="37"/>
  <c r="P40" i="45"/>
  <c r="P33" i="46"/>
  <c r="P32" i="47"/>
  <c r="P40" i="54"/>
  <c r="P33" i="55"/>
  <c r="P40" i="38"/>
  <c r="P40" i="46"/>
  <c r="P25" i="42"/>
  <c r="P33" i="38"/>
  <c r="P32" i="42"/>
  <c r="P32" i="55"/>
  <c r="P33" i="57"/>
  <c r="P32" i="38"/>
  <c r="P33" i="41"/>
  <c r="P25" i="44"/>
  <c r="P32" i="52"/>
  <c r="P33" i="44"/>
  <c r="P33" i="42"/>
  <c r="P33" i="49"/>
  <c r="P32" i="51"/>
  <c r="P33" i="52"/>
  <c r="P32" i="53"/>
  <c r="P25" i="55"/>
  <c r="P25" i="57"/>
  <c r="P25" i="47"/>
  <c r="P32" i="49"/>
  <c r="P24" i="45"/>
  <c r="P25" i="48"/>
  <c r="P24" i="49"/>
  <c r="P25" i="53"/>
  <c r="P25" i="38"/>
  <c r="P17" i="44"/>
  <c r="P32" i="48"/>
  <c r="P25" i="52"/>
  <c r="P32" i="46"/>
  <c r="P17" i="43"/>
  <c r="P32" i="56"/>
  <c r="P25" i="51"/>
  <c r="P32" i="57"/>
  <c r="P32" i="45"/>
  <c r="P32" i="44"/>
  <c r="P25" i="45"/>
  <c r="P24" i="46"/>
  <c r="P24" i="43"/>
  <c r="P24" i="53"/>
  <c r="P25" i="56"/>
  <c r="P25" i="37"/>
  <c r="P25" i="49"/>
  <c r="P25" i="43"/>
  <c r="P17" i="51"/>
  <c r="P24" i="54"/>
  <c r="P25" i="46"/>
  <c r="P25" i="41"/>
  <c r="P25" i="54"/>
  <c r="P24" i="41"/>
  <c r="P16" i="52"/>
  <c r="P24" i="57"/>
  <c r="P24" i="47"/>
  <c r="P24" i="38"/>
  <c r="P24" i="37"/>
  <c r="P24" i="51"/>
  <c r="P24" i="56"/>
  <c r="P17"/>
  <c r="P24" i="48"/>
  <c r="P16" i="57"/>
  <c r="P24" i="44"/>
  <c r="P16" i="46"/>
  <c r="P17" i="41"/>
  <c r="P39" i="43"/>
  <c r="P17" i="46"/>
  <c r="P24" i="52"/>
  <c r="P17" i="57"/>
  <c r="P24" i="42"/>
  <c r="P16" i="45"/>
  <c r="P17" i="54"/>
  <c r="P24" i="55"/>
  <c r="P16" i="38"/>
  <c r="P16" i="49"/>
  <c r="P17" i="53"/>
  <c r="P39" i="44"/>
  <c r="P16"/>
  <c r="P16" i="48"/>
  <c r="P16" i="51"/>
  <c r="P17" i="37"/>
  <c r="P39" i="56"/>
  <c r="P16" i="37"/>
  <c r="P17" i="45"/>
  <c r="P17" i="38"/>
  <c r="P17" i="55"/>
  <c r="P16" i="56"/>
  <c r="P17" i="48"/>
  <c r="P16" i="43"/>
  <c r="P39" i="42"/>
  <c r="P17"/>
  <c r="P17" i="47"/>
  <c r="P17" i="49"/>
  <c r="P17" i="52"/>
  <c r="P38" i="44"/>
  <c r="P39" i="49"/>
  <c r="P16" i="53"/>
  <c r="P16" i="47"/>
  <c r="P39" i="57"/>
  <c r="P31"/>
  <c r="P16" i="42"/>
  <c r="P39" i="46"/>
  <c r="P38" i="47"/>
  <c r="P39" i="55"/>
  <c r="P38" i="56"/>
  <c r="P16" i="41"/>
  <c r="P16" i="55"/>
  <c r="P16" i="54"/>
  <c r="P39" i="37"/>
  <c r="P30" i="55"/>
  <c r="P39" i="45"/>
  <c r="P38" i="46"/>
  <c r="P39" i="38"/>
  <c r="P39" i="51"/>
  <c r="P38" i="48"/>
  <c r="P39" i="54"/>
  <c r="P39" i="52"/>
  <c r="P38" i="53"/>
  <c r="P31" i="55"/>
  <c r="P39" i="41"/>
  <c r="P23"/>
  <c r="P38" i="49"/>
  <c r="P39" i="53"/>
  <c r="P39" i="48"/>
  <c r="P38" i="41"/>
  <c r="P38" i="43"/>
  <c r="P39" i="47"/>
  <c r="P31" i="41"/>
  <c r="P30" i="37"/>
  <c r="P23" i="57"/>
  <c r="P30" i="48"/>
  <c r="P23" i="43"/>
  <c r="P23" i="38"/>
  <c r="P38" i="42"/>
  <c r="P22"/>
  <c r="P31" i="48"/>
  <c r="P38" i="54"/>
  <c r="P31" i="38"/>
  <c r="P38" i="55"/>
  <c r="P30" i="51"/>
  <c r="P31" i="54"/>
  <c r="P30" i="56"/>
  <c r="P38" i="38"/>
  <c r="P23" i="45"/>
  <c r="P31" i="47"/>
  <c r="P38" i="52"/>
  <c r="P31" i="53"/>
  <c r="P38" i="57"/>
  <c r="P38" i="45"/>
  <c r="P31" i="49"/>
  <c r="P38" i="51"/>
  <c r="P31"/>
  <c r="P31" i="56"/>
  <c r="P23" i="52"/>
  <c r="P22" i="54"/>
  <c r="P14" i="37"/>
  <c r="P23" i="56"/>
  <c r="P38" i="37"/>
  <c r="P30" i="44"/>
  <c r="P15"/>
  <c r="P31" i="43"/>
  <c r="P15"/>
  <c r="P14" i="49"/>
  <c r="P31" i="37"/>
  <c r="P31" i="46"/>
  <c r="P30" i="47"/>
  <c r="P23" i="42"/>
  <c r="P31" i="45"/>
  <c r="P23" i="47"/>
  <c r="P23" i="49"/>
  <c r="P31" i="52"/>
  <c r="P30" i="53"/>
  <c r="P31" i="42"/>
  <c r="P22" i="46"/>
  <c r="P31" i="44"/>
  <c r="P23" i="46"/>
  <c r="P30" i="49"/>
  <c r="P15"/>
  <c r="P30" i="38"/>
  <c r="P14" i="45"/>
  <c r="P22" i="47"/>
  <c r="P30" i="41"/>
  <c r="P14"/>
  <c r="P30" i="52"/>
  <c r="P23" i="53"/>
  <c r="P30" i="57"/>
  <c r="P30" i="42"/>
  <c r="P14"/>
  <c r="P23" i="48"/>
  <c r="P22" i="43"/>
  <c r="P30" i="46"/>
  <c r="P30" i="43"/>
  <c r="P22" i="44"/>
  <c r="P22" i="48"/>
  <c r="P30" i="45"/>
  <c r="P30" i="54"/>
  <c r="P23" i="55"/>
  <c r="P22" i="52"/>
  <c r="P23" i="51"/>
  <c r="P23" i="44"/>
  <c r="P23" i="54"/>
  <c r="P22" i="53"/>
  <c r="P23" i="37"/>
  <c r="P14" i="55"/>
  <c r="P22" i="37"/>
  <c r="P22" i="49"/>
  <c r="P14" i="57"/>
  <c r="P22" i="41"/>
  <c r="P14" i="38"/>
  <c r="P15" i="45"/>
  <c r="P22" i="51"/>
  <c r="P22" i="55"/>
  <c r="P15" i="56"/>
  <c r="P14" i="51"/>
  <c r="P15" i="55"/>
  <c r="P22" i="38"/>
  <c r="P15" i="42"/>
  <c r="P15" i="47"/>
  <c r="P14" i="48"/>
  <c r="P22" i="56"/>
  <c r="P15" i="37"/>
  <c r="P15" i="51"/>
  <c r="P22" i="57"/>
  <c r="P22" i="45"/>
  <c r="P15" i="46"/>
  <c r="P14" i="43"/>
  <c r="P14" i="53"/>
  <c r="P14" i="54"/>
  <c r="P15" i="38"/>
  <c r="P15" i="41"/>
  <c r="P15" i="52"/>
  <c r="P14" i="44"/>
  <c r="P15" i="48"/>
  <c r="P15" i="53"/>
  <c r="P14" i="52"/>
  <c r="P14" i="47"/>
  <c r="P15" i="57"/>
  <c r="P14" i="46"/>
  <c r="P15" i="54"/>
  <c r="P14" i="56"/>
  <c r="AH50" i="30"/>
  <c r="AH51" s="1"/>
  <c r="AH57"/>
  <c r="AH20"/>
  <c r="AH21" s="1"/>
  <c r="AH27"/>
  <c r="S47"/>
  <c r="T47" s="1"/>
  <c r="Y47" s="1"/>
  <c r="S48"/>
  <c r="T48" s="1"/>
  <c r="S49"/>
  <c r="T49" s="1"/>
  <c r="S50"/>
  <c r="T50" s="1"/>
  <c r="AH35"/>
  <c r="AH36" s="1"/>
  <c r="AH42"/>
  <c r="S33"/>
  <c r="T33" s="1"/>
  <c r="S34"/>
  <c r="T34" s="1"/>
  <c r="S35"/>
  <c r="T35" s="1"/>
  <c r="S32"/>
  <c r="T32" s="1"/>
  <c r="S18"/>
  <c r="T18" s="1"/>
  <c r="Y18" s="1"/>
  <c r="S19"/>
  <c r="T19" s="1"/>
  <c r="S20"/>
  <c r="T20" s="1"/>
  <c r="S17"/>
  <c r="T17" s="1"/>
  <c r="S62"/>
  <c r="T62" s="1"/>
  <c r="S63"/>
  <c r="T63" s="1"/>
  <c r="S64"/>
  <c r="T64" s="1"/>
  <c r="S65"/>
  <c r="T65" s="1"/>
  <c r="H2" i="4"/>
  <c r="S2"/>
  <c r="D2"/>
  <c r="Q2"/>
  <c r="N2"/>
  <c r="P2"/>
  <c r="L2"/>
  <c r="M2"/>
  <c r="F2"/>
  <c r="I2"/>
  <c r="O2"/>
  <c r="R2"/>
  <c r="J2"/>
  <c r="G2"/>
  <c r="K2"/>
  <c r="C2"/>
  <c r="E2"/>
  <c r="Y63" i="30" l="1"/>
  <c r="P1" i="57"/>
  <c r="Y20" i="30"/>
  <c r="Y49"/>
  <c r="Y35"/>
  <c r="Y33"/>
  <c r="Y17"/>
  <c r="Y65"/>
  <c r="Y62"/>
  <c r="Y64"/>
  <c r="Y34"/>
  <c r="Y48"/>
  <c r="Y32"/>
  <c r="Y19"/>
  <c r="Y50"/>
  <c r="AA19" l="1"/>
  <c r="M19" s="1"/>
  <c r="AA64"/>
  <c r="M64" s="1"/>
  <c r="N64" s="1"/>
  <c r="AA32"/>
  <c r="M32" s="1"/>
  <c r="N32" s="1"/>
  <c r="AA50"/>
  <c r="M50" s="1"/>
  <c r="N50" s="1"/>
  <c r="AA63"/>
  <c r="M63" s="1"/>
  <c r="N63" s="1"/>
  <c r="AA18"/>
  <c r="M18" s="1"/>
  <c r="AA33"/>
  <c r="M33" s="1"/>
  <c r="N33" s="1"/>
  <c r="AA48"/>
  <c r="M48" s="1"/>
  <c r="N48" s="1"/>
  <c r="AA62"/>
  <c r="M62" s="1"/>
  <c r="N62" s="1"/>
  <c r="AA35"/>
  <c r="M35" s="1"/>
  <c r="N35" s="1"/>
  <c r="AA65"/>
  <c r="M65" s="1"/>
  <c r="N65" s="1"/>
  <c r="AA34"/>
  <c r="M34" s="1"/>
  <c r="N34" s="1"/>
  <c r="AA17"/>
  <c r="M17" s="1"/>
  <c r="N17" s="1"/>
  <c r="AA49"/>
  <c r="M49" s="1"/>
  <c r="N49" s="1"/>
  <c r="AA20"/>
  <c r="M20" s="1"/>
  <c r="N20" s="1"/>
  <c r="AA47"/>
  <c r="M47" s="1"/>
  <c r="N47" s="1"/>
  <c r="S13" i="2" l="1"/>
  <c r="S11"/>
  <c r="S14"/>
  <c r="S12"/>
  <c r="S38"/>
  <c r="S36"/>
  <c r="S37"/>
  <c r="S35"/>
  <c r="S30"/>
  <c r="S28"/>
  <c r="S29"/>
  <c r="S27"/>
  <c r="S22"/>
  <c r="S20"/>
  <c r="S21"/>
  <c r="S19"/>
  <c r="AA19"/>
  <c r="W19"/>
  <c r="X19"/>
  <c r="Z19"/>
  <c r="V19"/>
  <c r="Y19"/>
  <c r="U19"/>
  <c r="X22"/>
  <c r="Z22"/>
  <c r="V22"/>
  <c r="AA22"/>
  <c r="W22"/>
  <c r="T22" s="1"/>
  <c r="P22" s="1"/>
  <c r="Y22"/>
  <c r="U22"/>
  <c r="Z21"/>
  <c r="V21"/>
  <c r="X20"/>
  <c r="T19"/>
  <c r="AA21"/>
  <c r="W21"/>
  <c r="Y20"/>
  <c r="U20"/>
  <c r="V27"/>
  <c r="X27"/>
  <c r="Z27"/>
  <c r="V28"/>
  <c r="X28"/>
  <c r="Z28"/>
  <c r="U29"/>
  <c r="W29"/>
  <c r="Y29"/>
  <c r="AA29"/>
  <c r="V30"/>
  <c r="X30"/>
  <c r="Z30"/>
  <c r="U27"/>
  <c r="W27"/>
  <c r="Y27"/>
  <c r="AA27"/>
  <c r="U28"/>
  <c r="W28"/>
  <c r="Y28"/>
  <c r="AA28"/>
  <c r="V29"/>
  <c r="X29"/>
  <c r="Z29"/>
  <c r="U30"/>
  <c r="W30"/>
  <c r="Y30"/>
  <c r="AA30"/>
  <c r="U11"/>
  <c r="W11"/>
  <c r="Y11"/>
  <c r="AA11"/>
  <c r="U12"/>
  <c r="W12"/>
  <c r="Y12"/>
  <c r="AA12"/>
  <c r="U13"/>
  <c r="W13"/>
  <c r="Y13"/>
  <c r="AA13"/>
  <c r="U14"/>
  <c r="W14"/>
  <c r="Y14"/>
  <c r="AA14"/>
  <c r="V11"/>
  <c r="X11"/>
  <c r="Z11"/>
  <c r="V12"/>
  <c r="X12"/>
  <c r="Z12"/>
  <c r="V13"/>
  <c r="X13"/>
  <c r="Z13"/>
  <c r="V14"/>
  <c r="X14"/>
  <c r="Z14"/>
  <c r="V35"/>
  <c r="X35"/>
  <c r="Z35"/>
  <c r="V36"/>
  <c r="X36"/>
  <c r="Z36"/>
  <c r="V37"/>
  <c r="X37"/>
  <c r="Z37"/>
  <c r="V38"/>
  <c r="X38"/>
  <c r="Z38"/>
  <c r="U35"/>
  <c r="W35"/>
  <c r="Y35"/>
  <c r="AA35"/>
  <c r="U36"/>
  <c r="W36"/>
  <c r="Y36"/>
  <c r="AA36"/>
  <c r="U37"/>
  <c r="W37"/>
  <c r="Y37"/>
  <c r="AA37"/>
  <c r="U38"/>
  <c r="W38"/>
  <c r="Y38"/>
  <c r="AA38"/>
  <c r="X21"/>
  <c r="Z20"/>
  <c r="V20"/>
  <c r="Y21"/>
  <c r="U21"/>
  <c r="AA20"/>
  <c r="W20"/>
  <c r="T14" l="1"/>
  <c r="P14" s="1"/>
  <c r="T29"/>
  <c r="P29" s="1"/>
  <c r="T12"/>
  <c r="P12" s="1"/>
  <c r="P19"/>
  <c r="T20"/>
  <c r="P20" s="1"/>
  <c r="T38"/>
  <c r="P38" s="1"/>
  <c r="T36"/>
  <c r="P36" s="1"/>
  <c r="T27"/>
  <c r="T21"/>
  <c r="P21" s="1"/>
  <c r="T37"/>
  <c r="P37" s="1"/>
  <c r="T35"/>
  <c r="T13"/>
  <c r="P13" s="1"/>
  <c r="T11"/>
  <c r="T30"/>
  <c r="P30" s="1"/>
  <c r="T28"/>
  <c r="P28" s="1"/>
  <c r="P11" l="1"/>
  <c r="R15"/>
  <c r="P35"/>
  <c r="R39"/>
  <c r="P27"/>
  <c r="R31"/>
  <c r="R23"/>
  <c r="J45" l="1"/>
  <c r="F47"/>
  <c r="J44"/>
  <c r="F44"/>
  <c r="J47"/>
  <c r="F45"/>
  <c r="J46"/>
  <c r="F46"/>
  <c r="D4" i="37" l="1"/>
  <c r="D6"/>
  <c r="D8"/>
  <c r="D10"/>
  <c r="D5" i="52"/>
  <c r="D9" i="53"/>
  <c r="D7" i="54"/>
  <c r="D6"/>
  <c r="D5"/>
  <c r="D4"/>
  <c r="D3"/>
  <c r="D10" i="55"/>
  <c r="D8"/>
  <c r="D7" i="56"/>
  <c r="D6"/>
  <c r="D5"/>
  <c r="D4"/>
  <c r="D3"/>
  <c r="D10" i="38"/>
  <c r="D9"/>
  <c r="D7" i="37"/>
  <c r="D3"/>
  <c r="D7" i="42"/>
  <c r="D6"/>
  <c r="D5"/>
  <c r="D4"/>
  <c r="D3"/>
  <c r="D10" i="44"/>
  <c r="D9"/>
  <c r="D8"/>
  <c r="D7" i="45"/>
  <c r="D6"/>
  <c r="D5"/>
  <c r="D4"/>
  <c r="D3"/>
  <c r="D10" i="46"/>
  <c r="D9"/>
  <c r="D8"/>
  <c r="D7" i="47"/>
  <c r="D6"/>
  <c r="D5"/>
  <c r="D4"/>
  <c r="D3"/>
  <c r="D10" i="48"/>
  <c r="D9"/>
  <c r="D8"/>
  <c r="D7" i="41"/>
  <c r="D6"/>
  <c r="D5"/>
  <c r="D4"/>
  <c r="D3"/>
  <c r="D10" i="43"/>
  <c r="D9"/>
  <c r="D8"/>
  <c r="D7" i="49"/>
  <c r="D6"/>
  <c r="D5"/>
  <c r="D4"/>
  <c r="D3"/>
  <c r="D10" i="51"/>
  <c r="D9"/>
  <c r="D8"/>
  <c r="D7" i="52"/>
  <c r="D6"/>
  <c r="D4"/>
  <c r="D3"/>
  <c r="D10" i="53"/>
  <c r="D8"/>
  <c r="D9" i="55"/>
  <c r="D8" i="38"/>
  <c r="D5" i="37"/>
  <c r="D9"/>
  <c r="D6" i="38"/>
  <c r="D3" i="55"/>
  <c r="D7"/>
  <c r="D3" i="53"/>
  <c r="D9" i="52"/>
  <c r="D3" i="51"/>
  <c r="D5"/>
  <c r="D7"/>
  <c r="D10" i="49"/>
  <c r="D4" i="43"/>
  <c r="D6"/>
  <c r="D9" i="41"/>
  <c r="D3" i="48"/>
  <c r="D5"/>
  <c r="D7"/>
  <c r="D10" i="47"/>
  <c r="D4" i="46"/>
  <c r="D6"/>
  <c r="D9" i="45"/>
  <c r="D3" i="44"/>
  <c r="D5"/>
  <c r="D7"/>
  <c r="D10" i="42"/>
  <c r="D5" i="38"/>
  <c r="D10" i="56"/>
  <c r="D6" i="55"/>
  <c r="D4" i="53"/>
  <c r="D7"/>
  <c r="D8" i="54"/>
  <c r="D8" i="49"/>
  <c r="D8" i="47"/>
  <c r="D8" i="42"/>
  <c r="D4" i="38"/>
  <c r="D9" i="56"/>
  <c r="D5" i="55"/>
  <c r="D9" i="54"/>
  <c r="D6" i="53"/>
  <c r="D10" i="52"/>
  <c r="D4" i="51"/>
  <c r="D6"/>
  <c r="D9" i="49"/>
  <c r="D3" i="43"/>
  <c r="D5"/>
  <c r="D7"/>
  <c r="D10" i="41"/>
  <c r="D4" i="48"/>
  <c r="D6"/>
  <c r="D9" i="47"/>
  <c r="D3" i="46"/>
  <c r="D5"/>
  <c r="D7"/>
  <c r="D10" i="45"/>
  <c r="D4" i="44"/>
  <c r="D6"/>
  <c r="D9" i="42"/>
  <c r="D3" i="38"/>
  <c r="D7"/>
  <c r="D4" i="55"/>
  <c r="D10" i="54"/>
  <c r="D5" i="53"/>
  <c r="D8" i="56"/>
  <c r="D8" i="52"/>
  <c r="D8" i="41"/>
  <c r="D8" i="45"/>
  <c r="O51" i="2"/>
  <c r="P46"/>
  <c r="B33" i="3"/>
  <c r="P45" i="2"/>
  <c r="B27" i="3"/>
  <c r="O44" i="2"/>
  <c r="B26" i="3"/>
  <c r="O47" i="2"/>
  <c r="B32" i="3"/>
  <c r="O46" i="2"/>
  <c r="B30" i="3"/>
  <c r="O45" i="2"/>
  <c r="B28" i="3"/>
  <c r="P47" i="2"/>
  <c r="B31" i="3"/>
  <c r="P44" i="2"/>
  <c r="B29" i="3"/>
  <c r="B34"/>
  <c r="B37"/>
  <c r="B35"/>
  <c r="B36"/>
  <c r="B31" i="4"/>
  <c r="B30"/>
  <c r="B33"/>
  <c r="P52" i="2"/>
  <c r="B32" i="4"/>
  <c r="F6" i="37" l="1"/>
  <c r="D11" i="46"/>
  <c r="D11" i="48"/>
  <c r="D11" i="49"/>
  <c r="D11" i="41"/>
  <c r="D11" i="47"/>
  <c r="D11" i="45"/>
  <c r="D11" i="42"/>
  <c r="D11" i="54"/>
  <c r="F4" i="44"/>
  <c r="F3" i="46"/>
  <c r="F4" i="48"/>
  <c r="F3" i="43"/>
  <c r="F4" i="51"/>
  <c r="F3" i="53"/>
  <c r="F4" i="55"/>
  <c r="F3" i="38"/>
  <c r="F3" i="44"/>
  <c r="F4" i="46"/>
  <c r="F3" i="48"/>
  <c r="F4" i="43"/>
  <c r="F3" i="51"/>
  <c r="F4" i="53"/>
  <c r="F3" i="55"/>
  <c r="F4" i="38"/>
  <c r="F3" i="56"/>
  <c r="F5"/>
  <c r="F3" i="54"/>
  <c r="F5"/>
  <c r="F4" i="52"/>
  <c r="F6"/>
  <c r="F4" i="49"/>
  <c r="F6"/>
  <c r="F4" i="41"/>
  <c r="F6"/>
  <c r="F4" i="47"/>
  <c r="F6"/>
  <c r="F4" i="45"/>
  <c r="F6"/>
  <c r="F4" i="42"/>
  <c r="F6"/>
  <c r="F3" i="52"/>
  <c r="F4" i="37"/>
  <c r="D11" i="38"/>
  <c r="D11" i="43"/>
  <c r="D11" i="44"/>
  <c r="D11" i="51"/>
  <c r="D11" i="53"/>
  <c r="D11" i="55"/>
  <c r="D11" i="52"/>
  <c r="D11" i="56"/>
  <c r="F6" i="44"/>
  <c r="F5" i="46"/>
  <c r="F6" i="48"/>
  <c r="F5" i="43"/>
  <c r="F6" i="51"/>
  <c r="F5" i="53"/>
  <c r="F6" i="55"/>
  <c r="F5" i="38"/>
  <c r="F5" i="44"/>
  <c r="F6" i="46"/>
  <c r="F5" i="48"/>
  <c r="F6" i="43"/>
  <c r="F5" i="51"/>
  <c r="F6" i="53"/>
  <c r="F5" i="55"/>
  <c r="F6" i="38"/>
  <c r="F3" i="37"/>
  <c r="F4" i="56"/>
  <c r="F6"/>
  <c r="F4" i="54"/>
  <c r="F6"/>
  <c r="F5" i="52"/>
  <c r="F3" i="49"/>
  <c r="F5"/>
  <c r="F3" i="41"/>
  <c r="F5"/>
  <c r="F3" i="47"/>
  <c r="F5"/>
  <c r="F3" i="45"/>
  <c r="F5"/>
  <c r="F3" i="42"/>
  <c r="F5"/>
  <c r="F5" i="37"/>
  <c r="D11"/>
  <c r="P51" i="2"/>
  <c r="P56"/>
  <c r="O52"/>
  <c r="B35" i="4"/>
  <c r="B36"/>
  <c r="F7" i="42" l="1"/>
  <c r="F7" i="45"/>
  <c r="H10" i="53"/>
  <c r="H9" i="55"/>
  <c r="H10" i="44"/>
  <c r="H9"/>
  <c r="H10" i="46"/>
  <c r="H9"/>
  <c r="H10" i="48"/>
  <c r="H9"/>
  <c r="H10" i="43"/>
  <c r="H9"/>
  <c r="H10" i="51"/>
  <c r="H9"/>
  <c r="H9" i="53"/>
  <c r="H11" s="1"/>
  <c r="H10" i="55"/>
  <c r="H10" i="38"/>
  <c r="H9"/>
  <c r="H9" i="56"/>
  <c r="H10" i="54"/>
  <c r="H9" i="52"/>
  <c r="H10" i="49"/>
  <c r="H9" i="41"/>
  <c r="H9" i="45"/>
  <c r="H10" i="42"/>
  <c r="H10" i="56"/>
  <c r="H9" i="54"/>
  <c r="H11" s="1"/>
  <c r="H10" i="52"/>
  <c r="H9" i="49"/>
  <c r="H11" s="1"/>
  <c r="H10" i="41"/>
  <c r="H9" i="47"/>
  <c r="H11" s="1"/>
  <c r="H10" i="45"/>
  <c r="H9" i="42"/>
  <c r="H11" s="1"/>
  <c r="P1" s="1"/>
  <c r="F7" i="47"/>
  <c r="F7" i="41"/>
  <c r="F7" i="49"/>
  <c r="F7" i="52"/>
  <c r="F7" i="54"/>
  <c r="F7" i="56"/>
  <c r="F7" i="55"/>
  <c r="F7" i="51"/>
  <c r="F7" i="48"/>
  <c r="F7" i="44"/>
  <c r="F7" i="38"/>
  <c r="F7" i="53"/>
  <c r="F7" i="43"/>
  <c r="F7" i="46"/>
  <c r="F7" i="37"/>
  <c r="O56" i="2"/>
  <c r="B38" i="4"/>
  <c r="P1" i="54" l="1"/>
  <c r="P1" i="49"/>
  <c r="P1" i="47"/>
  <c r="H11" i="38"/>
  <c r="P1" s="1"/>
  <c r="H11" i="51"/>
  <c r="P1" s="1"/>
  <c r="H11" i="43"/>
  <c r="P1" s="1"/>
  <c r="H11" i="48"/>
  <c r="H11" i="46"/>
  <c r="H11" i="44"/>
  <c r="P1" s="1"/>
  <c r="H11" i="45"/>
  <c r="P1" s="1"/>
  <c r="H11" i="41"/>
  <c r="P1" s="1"/>
  <c r="H11" i="52"/>
  <c r="P1" s="1"/>
  <c r="H11" i="56"/>
  <c r="P1" s="1"/>
  <c r="H11" i="55"/>
  <c r="P1" s="1"/>
  <c r="P1" i="53"/>
  <c r="P1" i="46"/>
  <c r="P1" i="48"/>
  <c r="H11" i="37"/>
  <c r="P1" s="1"/>
  <c r="T2" i="4"/>
  <c r="U2" s="1"/>
  <c r="AJ2" l="1"/>
  <c r="V2"/>
  <c r="AA2"/>
  <c r="AL2"/>
  <c r="AH2"/>
  <c r="AF2"/>
  <c r="W2"/>
  <c r="AG2"/>
  <c r="Y2"/>
  <c r="Z2"/>
  <c r="P8" i="3"/>
  <c r="M34"/>
  <c r="P16"/>
  <c r="J33"/>
  <c r="C40"/>
  <c r="R32"/>
  <c r="R23"/>
  <c r="M14"/>
  <c r="P12"/>
  <c r="K47"/>
  <c r="P39"/>
  <c r="N19"/>
  <c r="M26"/>
  <c r="D14"/>
  <c r="N34"/>
  <c r="O31"/>
  <c r="D10"/>
  <c r="I24"/>
  <c r="G27"/>
  <c r="G23"/>
  <c r="D37"/>
  <c r="G38"/>
  <c r="P38"/>
  <c r="C26"/>
  <c r="K7"/>
  <c r="F4"/>
  <c r="D15"/>
  <c r="E39"/>
  <c r="C4"/>
  <c r="P18"/>
  <c r="C22"/>
  <c r="P11"/>
  <c r="L17"/>
  <c r="F31"/>
  <c r="L5"/>
  <c r="G11"/>
  <c r="Q36"/>
  <c r="J21"/>
  <c r="I34"/>
  <c r="Q21"/>
  <c r="I27"/>
  <c r="E20"/>
  <c r="N40"/>
  <c r="M29"/>
  <c r="C29"/>
  <c r="Q22"/>
  <c r="O40"/>
  <c r="N21"/>
  <c r="F41"/>
  <c r="K8"/>
  <c r="K28"/>
  <c r="R27"/>
  <c r="I2"/>
  <c r="L3"/>
  <c r="D38"/>
  <c r="L35"/>
  <c r="O41"/>
  <c r="S30"/>
  <c r="K14"/>
  <c r="C36"/>
  <c r="C12"/>
  <c r="L7"/>
  <c r="N39"/>
  <c r="K33"/>
  <c r="L18"/>
  <c r="F33"/>
  <c r="C7"/>
  <c r="I41"/>
  <c r="O6"/>
  <c r="F18"/>
  <c r="P41"/>
  <c r="C25"/>
  <c r="O34"/>
  <c r="I36"/>
  <c r="J18"/>
  <c r="P35"/>
  <c r="C28"/>
  <c r="K3"/>
  <c r="S20"/>
  <c r="I29"/>
  <c r="E21"/>
  <c r="G40"/>
  <c r="S25"/>
  <c r="F10"/>
  <c r="C35"/>
  <c r="E7"/>
  <c r="J26"/>
  <c r="P6"/>
  <c r="M32"/>
  <c r="Q45"/>
  <c r="M23"/>
  <c r="C30"/>
  <c r="K9"/>
  <c r="C9"/>
  <c r="E17"/>
  <c r="P47"/>
  <c r="F2"/>
  <c r="Q5"/>
  <c r="S34"/>
  <c r="F40"/>
  <c r="L26"/>
  <c r="N47"/>
  <c r="G6"/>
  <c r="G31"/>
  <c r="C33"/>
  <c r="Q3"/>
  <c r="S33"/>
  <c r="O47"/>
  <c r="J27"/>
  <c r="K27"/>
  <c r="L2"/>
  <c r="O21"/>
  <c r="D18"/>
  <c r="G5"/>
  <c r="I44"/>
  <c r="Q16"/>
  <c r="J31"/>
  <c r="C19"/>
  <c r="L16"/>
  <c r="F29"/>
  <c r="H33"/>
  <c r="R45"/>
  <c r="L39"/>
  <c r="N30"/>
  <c r="S36"/>
  <c r="E34"/>
  <c r="E6"/>
  <c r="P3"/>
  <c r="J28"/>
  <c r="L11"/>
  <c r="M38"/>
  <c r="S6"/>
  <c r="P21"/>
  <c r="S41"/>
  <c r="P44"/>
  <c r="P28"/>
  <c r="F13"/>
  <c r="R41"/>
  <c r="J45"/>
  <c r="F22"/>
  <c r="L31"/>
  <c r="O33"/>
  <c r="K32"/>
  <c r="Q30"/>
  <c r="P37"/>
  <c r="C32"/>
  <c r="D29"/>
  <c r="G16"/>
  <c r="N28"/>
  <c r="K30"/>
  <c r="R5"/>
  <c r="N11"/>
  <c r="F36"/>
  <c r="E14"/>
  <c r="Q10"/>
  <c r="Q8"/>
  <c r="L21"/>
  <c r="K31"/>
  <c r="S15"/>
  <c r="C38"/>
  <c r="L27"/>
  <c r="O38"/>
  <c r="N38"/>
  <c r="Q6"/>
  <c r="R30"/>
  <c r="N31"/>
  <c r="Q37"/>
  <c r="G21"/>
  <c r="D27"/>
  <c r="G28"/>
  <c r="L15"/>
  <c r="J17"/>
  <c r="J41"/>
  <c r="R39"/>
  <c r="R24"/>
  <c r="G26"/>
  <c r="O4"/>
  <c r="J10"/>
  <c r="M39"/>
  <c r="R18"/>
  <c r="O32"/>
  <c r="J9"/>
  <c r="R10"/>
  <c r="I3"/>
  <c r="L4"/>
  <c r="C44"/>
  <c r="M8"/>
  <c r="I38"/>
  <c r="S31"/>
  <c r="P32"/>
  <c r="F47"/>
  <c r="C8"/>
  <c r="M9"/>
  <c r="L10"/>
  <c r="Q18"/>
  <c r="L19"/>
  <c r="F35"/>
  <c r="R11"/>
  <c r="D13"/>
  <c r="H29"/>
  <c r="R44"/>
  <c r="M4"/>
  <c r="N23"/>
  <c r="I8"/>
  <c r="L9"/>
  <c r="E41"/>
  <c r="Q23"/>
  <c r="R28"/>
  <c r="N29"/>
  <c r="R9"/>
  <c r="O7"/>
  <c r="E32"/>
  <c r="K10"/>
  <c r="P36"/>
  <c r="C18"/>
  <c r="N32"/>
  <c r="K34"/>
  <c r="P4"/>
  <c r="C10"/>
  <c r="Q33"/>
  <c r="S39"/>
  <c r="P40"/>
  <c r="G45"/>
  <c r="I26"/>
  <c r="R37"/>
  <c r="N27"/>
  <c r="J3"/>
  <c r="Q7"/>
  <c r="I30"/>
  <c r="O22"/>
  <c r="L24"/>
  <c r="H45"/>
  <c r="E35"/>
  <c r="D22"/>
  <c r="C3"/>
  <c r="D26"/>
  <c r="C17"/>
  <c r="R36"/>
  <c r="N37"/>
  <c r="J11"/>
  <c r="C24"/>
  <c r="K29"/>
  <c r="O44"/>
  <c r="D34"/>
  <c r="J38"/>
  <c r="R20"/>
  <c r="O36"/>
  <c r="E4"/>
  <c r="G33"/>
  <c r="J25"/>
  <c r="M13"/>
  <c r="G8"/>
  <c r="E38"/>
  <c r="S9"/>
  <c r="I10"/>
  <c r="Q26"/>
  <c r="E19"/>
  <c r="S38"/>
  <c r="N5"/>
  <c r="F8"/>
  <c r="C27"/>
  <c r="L41"/>
  <c r="D47"/>
  <c r="R16"/>
  <c r="C11"/>
  <c r="R25"/>
  <c r="R12"/>
  <c r="M19"/>
  <c r="I12"/>
  <c r="S37"/>
  <c r="C47"/>
  <c r="J15"/>
  <c r="L30"/>
  <c r="N9"/>
  <c r="H39"/>
  <c r="R33"/>
  <c r="M17"/>
  <c r="D3"/>
  <c r="E12"/>
  <c r="O15"/>
  <c r="F19"/>
  <c r="R3"/>
  <c r="Q19"/>
  <c r="C34"/>
  <c r="K11"/>
  <c r="P7"/>
  <c r="P30"/>
  <c r="E37"/>
  <c r="M24"/>
  <c r="F34"/>
  <c r="P27"/>
  <c r="E31"/>
  <c r="R22"/>
  <c r="N7"/>
  <c r="P13"/>
  <c r="S4"/>
  <c r="S7"/>
  <c r="P25"/>
  <c r="F3"/>
  <c r="I20"/>
  <c r="R15"/>
  <c r="G12"/>
  <c r="Q47"/>
  <c r="J23"/>
  <c r="P31"/>
  <c r="O45"/>
  <c r="E33"/>
  <c r="E25"/>
  <c r="R7"/>
  <c r="N12"/>
  <c r="E8"/>
  <c r="P9"/>
  <c r="H28"/>
  <c r="C23"/>
  <c r="P2"/>
  <c r="M28"/>
  <c r="S40"/>
  <c r="N16"/>
  <c r="K35"/>
  <c r="S17"/>
  <c r="O13"/>
  <c r="D8"/>
  <c r="H40"/>
  <c r="I35"/>
  <c r="S47"/>
  <c r="D5"/>
  <c r="L38"/>
  <c r="D23"/>
  <c r="O11"/>
  <c r="K23"/>
  <c r="M30"/>
  <c r="D16"/>
  <c r="F7"/>
  <c r="F32"/>
  <c r="E10"/>
  <c r="J22"/>
  <c r="K26"/>
  <c r="N44"/>
  <c r="R14"/>
  <c r="K21"/>
  <c r="M45"/>
  <c r="S16"/>
  <c r="P17"/>
  <c r="M15"/>
  <c r="G4"/>
  <c r="L14"/>
  <c r="M47"/>
  <c r="J2"/>
  <c r="M27"/>
  <c r="S28"/>
  <c r="P29"/>
  <c r="L25"/>
  <c r="R6"/>
  <c r="O3"/>
  <c r="G39"/>
  <c r="N2"/>
  <c r="H41"/>
  <c r="E27"/>
  <c r="E22"/>
  <c r="I23"/>
  <c r="Q13"/>
  <c r="F27"/>
  <c r="D24"/>
  <c r="Q24"/>
  <c r="D6"/>
  <c r="H30"/>
  <c r="O20"/>
  <c r="R38"/>
  <c r="K44"/>
  <c r="L28"/>
  <c r="S18"/>
  <c r="N15"/>
  <c r="K4"/>
  <c r="J5"/>
  <c r="E26"/>
  <c r="N45"/>
  <c r="C16"/>
  <c r="J30"/>
  <c r="N13"/>
  <c r="H38"/>
  <c r="I6"/>
  <c r="S27"/>
  <c r="S2"/>
  <c r="R31"/>
  <c r="S10"/>
  <c r="Q40"/>
  <c r="K15"/>
  <c r="E45"/>
  <c r="C6"/>
  <c r="S26"/>
  <c r="Q38"/>
  <c r="S5"/>
  <c r="I45"/>
  <c r="G30"/>
  <c r="N22"/>
  <c r="I7"/>
  <c r="L8"/>
  <c r="M20"/>
  <c r="O29"/>
  <c r="O9"/>
  <c r="Q31"/>
  <c r="E30"/>
  <c r="L13"/>
  <c r="F45"/>
  <c r="O30"/>
  <c r="I32"/>
  <c r="K13"/>
  <c r="D25"/>
  <c r="N36"/>
  <c r="K38"/>
  <c r="J6"/>
  <c r="J20"/>
  <c r="Q39"/>
  <c r="D2"/>
  <c r="G18"/>
  <c r="F17"/>
  <c r="R34"/>
  <c r="I14"/>
  <c r="G19"/>
  <c r="D45"/>
  <c r="G47"/>
  <c r="L34"/>
  <c r="G10"/>
  <c r="P15"/>
  <c r="M11"/>
  <c r="I13"/>
  <c r="Q41"/>
  <c r="L45"/>
  <c r="C31"/>
  <c r="F5"/>
  <c r="Q35"/>
  <c r="L37"/>
  <c r="G13"/>
  <c r="J24"/>
  <c r="F16"/>
  <c r="D39"/>
  <c r="D44"/>
  <c r="Q25"/>
  <c r="E28"/>
  <c r="G35"/>
  <c r="I47"/>
  <c r="N24"/>
  <c r="M40"/>
  <c r="R19"/>
  <c r="M21"/>
  <c r="J37"/>
  <c r="D35"/>
  <c r="G36"/>
  <c r="S14"/>
  <c r="R40"/>
  <c r="N41"/>
  <c r="K5"/>
  <c r="D17"/>
  <c r="E2"/>
  <c r="S3"/>
  <c r="M22"/>
  <c r="H27"/>
  <c r="R29"/>
  <c r="S35"/>
  <c r="D21"/>
  <c r="I22"/>
  <c r="M3"/>
  <c r="F38"/>
  <c r="S44"/>
  <c r="F24"/>
  <c r="I4"/>
  <c r="D19"/>
  <c r="O5"/>
  <c r="E47"/>
  <c r="S45"/>
  <c r="R26"/>
  <c r="P22"/>
  <c r="F37"/>
  <c r="C13"/>
  <c r="C45"/>
  <c r="F14"/>
  <c r="E3"/>
  <c r="J8"/>
  <c r="C2"/>
  <c r="S24"/>
  <c r="I5"/>
  <c r="L6"/>
  <c r="F28"/>
  <c r="E24"/>
  <c r="S13"/>
  <c r="P14"/>
  <c r="C39"/>
  <c r="E29"/>
  <c r="E23"/>
  <c r="O19"/>
  <c r="P24"/>
  <c r="I28"/>
  <c r="K6"/>
  <c r="Q34"/>
  <c r="M16"/>
  <c r="J4"/>
  <c r="E5"/>
  <c r="F9"/>
  <c r="I16"/>
  <c r="G32"/>
  <c r="N18"/>
  <c r="M35"/>
  <c r="Q15"/>
  <c r="S8"/>
  <c r="K12"/>
  <c r="N17"/>
  <c r="J39"/>
  <c r="R4"/>
  <c r="J19"/>
  <c r="O28"/>
  <c r="G14"/>
  <c r="D40"/>
  <c r="P10"/>
  <c r="M31"/>
  <c r="H26"/>
  <c r="S32"/>
  <c r="F44"/>
  <c r="P45"/>
  <c r="I40"/>
  <c r="E40"/>
  <c r="D28"/>
  <c r="L40"/>
  <c r="M37"/>
  <c r="N6"/>
  <c r="C37"/>
  <c r="R8"/>
  <c r="Q28"/>
  <c r="O27"/>
  <c r="F25"/>
  <c r="J36"/>
  <c r="O35"/>
  <c r="F26"/>
  <c r="M6"/>
  <c r="N14"/>
  <c r="O24"/>
  <c r="O39"/>
  <c r="J40"/>
  <c r="O23"/>
  <c r="H31"/>
  <c r="M25"/>
  <c r="D33"/>
  <c r="L12"/>
  <c r="L32"/>
  <c r="J16"/>
  <c r="S12"/>
  <c r="F21"/>
  <c r="G44"/>
  <c r="I19"/>
  <c r="K19"/>
  <c r="R13"/>
  <c r="R21"/>
  <c r="O2"/>
  <c r="N33"/>
  <c r="C20"/>
  <c r="R47"/>
  <c r="D7"/>
  <c r="J32"/>
  <c r="G29"/>
  <c r="J13"/>
  <c r="G25"/>
  <c r="I9"/>
  <c r="G9"/>
  <c r="M41"/>
  <c r="E16"/>
  <c r="F30"/>
  <c r="K16"/>
  <c r="G2"/>
  <c r="L36"/>
  <c r="J34"/>
  <c r="R17"/>
  <c r="I31"/>
  <c r="M10"/>
  <c r="F6"/>
  <c r="J35"/>
  <c r="O12"/>
  <c r="I17"/>
  <c r="E44"/>
  <c r="K41"/>
  <c r="M44"/>
  <c r="K17"/>
  <c r="S23"/>
  <c r="I25"/>
  <c r="O26"/>
  <c r="S21"/>
  <c r="F39"/>
  <c r="N35"/>
  <c r="E36"/>
  <c r="M7"/>
  <c r="G3"/>
  <c r="I39"/>
  <c r="R2"/>
  <c r="K24"/>
  <c r="D32"/>
  <c r="K22"/>
  <c r="S22"/>
  <c r="Q2"/>
  <c r="L47"/>
  <c r="O18"/>
  <c r="O25"/>
  <c r="I33"/>
  <c r="K2"/>
  <c r="H47"/>
  <c r="Q44"/>
  <c r="D30"/>
  <c r="E18"/>
  <c r="N8"/>
  <c r="O8"/>
  <c r="P23"/>
  <c r="F15"/>
  <c r="J47"/>
  <c r="M12"/>
  <c r="K36"/>
  <c r="G41"/>
  <c r="Q17"/>
  <c r="P33"/>
  <c r="J12"/>
  <c r="G7"/>
  <c r="Q14"/>
  <c r="C41"/>
  <c r="I21"/>
  <c r="E9"/>
  <c r="P26"/>
  <c r="L23"/>
  <c r="C15"/>
  <c r="K40"/>
  <c r="Q4"/>
  <c r="O16"/>
  <c r="L44"/>
  <c r="G15"/>
  <c r="M18"/>
  <c r="O14"/>
  <c r="N3"/>
  <c r="L33"/>
  <c r="O37"/>
  <c r="Q9"/>
  <c r="S29"/>
  <c r="R35"/>
  <c r="F23"/>
  <c r="N26"/>
  <c r="N20"/>
  <c r="M33"/>
  <c r="Q32"/>
  <c r="K25"/>
  <c r="D11"/>
  <c r="K37"/>
  <c r="D31"/>
  <c r="D41"/>
  <c r="F12"/>
  <c r="L20"/>
  <c r="M2"/>
  <c r="C14"/>
  <c r="M5"/>
  <c r="D36"/>
  <c r="D12"/>
  <c r="G37"/>
  <c r="Q11"/>
  <c r="D9"/>
  <c r="I15"/>
  <c r="N25"/>
  <c r="K18"/>
  <c r="O17"/>
  <c r="G17"/>
  <c r="S19"/>
  <c r="P34"/>
  <c r="L29"/>
  <c r="F11"/>
  <c r="Q20"/>
  <c r="L22"/>
  <c r="Q29"/>
  <c r="G20"/>
  <c r="M36"/>
  <c r="H44"/>
  <c r="K39"/>
  <c r="C5"/>
  <c r="O10"/>
  <c r="Q12"/>
  <c r="J14"/>
  <c r="H32"/>
  <c r="S11"/>
  <c r="J7"/>
  <c r="D4"/>
  <c r="N4"/>
  <c r="D20"/>
  <c r="E11"/>
  <c r="Q27"/>
  <c r="P20"/>
  <c r="G24"/>
  <c r="C21"/>
  <c r="E15"/>
  <c r="I18"/>
  <c r="K45"/>
  <c r="J44"/>
  <c r="E13"/>
  <c r="N10"/>
  <c r="I37"/>
  <c r="P19"/>
  <c r="I11"/>
  <c r="F20"/>
  <c r="P5"/>
  <c r="G22"/>
  <c r="G34"/>
  <c r="K20"/>
  <c r="J29"/>
  <c r="H20"/>
  <c r="M3" i="4"/>
  <c r="E3"/>
  <c r="H4" i="3"/>
  <c r="D3" i="4"/>
  <c r="H12" i="3"/>
  <c r="H14"/>
  <c r="K3" i="4"/>
  <c r="H25" i="3"/>
  <c r="H37"/>
  <c r="H19"/>
  <c r="R3" i="4"/>
  <c r="C3"/>
  <c r="G3"/>
  <c r="H21" i="3"/>
  <c r="Q3" i="4"/>
  <c r="H5" i="3"/>
  <c r="H2"/>
  <c r="N3" i="4"/>
  <c r="H6" i="3"/>
  <c r="H8"/>
  <c r="H18"/>
  <c r="H15"/>
  <c r="H34"/>
  <c r="H22"/>
  <c r="H23"/>
  <c r="H35"/>
  <c r="H10"/>
  <c r="H3" i="4"/>
  <c r="P3"/>
  <c r="L3"/>
  <c r="H36" i="3"/>
  <c r="J3" i="4"/>
  <c r="S3"/>
  <c r="H11" i="3"/>
  <c r="H16"/>
  <c r="H13"/>
  <c r="O3" i="4"/>
  <c r="H9" i="3"/>
  <c r="H7"/>
  <c r="I3" i="4"/>
  <c r="H3" i="3"/>
  <c r="H24"/>
  <c r="H17"/>
  <c r="F3" i="4"/>
  <c r="T3" l="1"/>
  <c r="AE3" s="1"/>
  <c r="AC2"/>
  <c r="X2"/>
  <c r="AB2"/>
  <c r="AK2"/>
  <c r="AI2"/>
  <c r="AE2"/>
  <c r="AD2"/>
  <c r="P4"/>
  <c r="Q4"/>
  <c r="O4"/>
  <c r="N4"/>
  <c r="F4"/>
  <c r="C4"/>
  <c r="D4"/>
  <c r="L4"/>
  <c r="E4"/>
  <c r="K4"/>
  <c r="J4"/>
  <c r="S4"/>
  <c r="R4"/>
  <c r="M4"/>
  <c r="G4"/>
  <c r="I4"/>
  <c r="H4"/>
  <c r="H5" s="1"/>
  <c r="T4" l="1"/>
  <c r="AI4" s="1"/>
  <c r="AI3"/>
  <c r="AJ3"/>
  <c r="Z3"/>
  <c r="V3"/>
  <c r="AD3"/>
  <c r="AA3"/>
  <c r="AK3"/>
  <c r="X3"/>
  <c r="AB3"/>
  <c r="AL3"/>
  <c r="W3"/>
  <c r="Y3"/>
  <c r="AF3"/>
  <c r="AH3"/>
  <c r="AC3"/>
  <c r="AG3"/>
  <c r="U3"/>
  <c r="O5"/>
  <c r="I5"/>
  <c r="M5"/>
  <c r="F5"/>
  <c r="K5"/>
  <c r="I6"/>
  <c r="J5"/>
  <c r="N5"/>
  <c r="R5"/>
  <c r="C5"/>
  <c r="G5"/>
  <c r="S5"/>
  <c r="H6"/>
  <c r="E5"/>
  <c r="D5"/>
  <c r="L5"/>
  <c r="Q5"/>
  <c r="P5"/>
  <c r="AC4" l="1"/>
  <c r="W4"/>
  <c r="AF4"/>
  <c r="Y4"/>
  <c r="X4"/>
  <c r="AB4"/>
  <c r="V4"/>
  <c r="AE4"/>
  <c r="AA4"/>
  <c r="AK4"/>
  <c r="AD4"/>
  <c r="Z4"/>
  <c r="AL4"/>
  <c r="AH4"/>
  <c r="AJ4"/>
  <c r="AG4"/>
  <c r="U4"/>
  <c r="T5"/>
  <c r="AE5" s="1"/>
  <c r="K6"/>
  <c r="F6"/>
  <c r="F7"/>
  <c r="H7"/>
  <c r="Q6"/>
  <c r="S6"/>
  <c r="D6"/>
  <c r="M6"/>
  <c r="E6"/>
  <c r="C6"/>
  <c r="G6"/>
  <c r="L6"/>
  <c r="R6"/>
  <c r="N6"/>
  <c r="P6"/>
  <c r="J6"/>
  <c r="J7" s="1"/>
  <c r="O6"/>
  <c r="I7"/>
  <c r="N7"/>
  <c r="L7"/>
  <c r="V5" l="1"/>
  <c r="AG5"/>
  <c r="W5"/>
  <c r="AB5"/>
  <c r="AI5"/>
  <c r="AA5"/>
  <c r="AD5"/>
  <c r="AK5"/>
  <c r="Z5"/>
  <c r="AC5"/>
  <c r="X5"/>
  <c r="AL5"/>
  <c r="AF5"/>
  <c r="AH5"/>
  <c r="AJ5"/>
  <c r="Y5"/>
  <c r="U5"/>
  <c r="T6"/>
  <c r="AC6" s="1"/>
  <c r="D7"/>
  <c r="I8"/>
  <c r="H8"/>
  <c r="N8"/>
  <c r="L8"/>
  <c r="P7"/>
  <c r="F8"/>
  <c r="K7"/>
  <c r="K8" s="1"/>
  <c r="K9" s="1"/>
  <c r="Q7"/>
  <c r="D8"/>
  <c r="C7"/>
  <c r="O7"/>
  <c r="O8"/>
  <c r="M7"/>
  <c r="E7"/>
  <c r="G7"/>
  <c r="S7"/>
  <c r="J8"/>
  <c r="R7"/>
  <c r="N9"/>
  <c r="T7" l="1"/>
  <c r="AC7" s="1"/>
  <c r="U6"/>
  <c r="AK6"/>
  <c r="AF6"/>
  <c r="AD6"/>
  <c r="AL6"/>
  <c r="X6"/>
  <c r="AJ6"/>
  <c r="V6"/>
  <c r="W6"/>
  <c r="Y6"/>
  <c r="AE6"/>
  <c r="AI6"/>
  <c r="AH6"/>
  <c r="AG6"/>
  <c r="AA6"/>
  <c r="AB6"/>
  <c r="Z6"/>
  <c r="AK7"/>
  <c r="L9"/>
  <c r="L10"/>
  <c r="E8"/>
  <c r="K10"/>
  <c r="J9"/>
  <c r="M8"/>
  <c r="F9"/>
  <c r="I9"/>
  <c r="O9"/>
  <c r="S8"/>
  <c r="H9"/>
  <c r="R8"/>
  <c r="P8"/>
  <c r="D9"/>
  <c r="C8"/>
  <c r="Q8"/>
  <c r="G8"/>
  <c r="N10"/>
  <c r="U7" l="1"/>
  <c r="AD7"/>
  <c r="AE7"/>
  <c r="AF7"/>
  <c r="X7"/>
  <c r="Z7"/>
  <c r="AA7"/>
  <c r="AG7"/>
  <c r="W7"/>
  <c r="AH7"/>
  <c r="AL7"/>
  <c r="V7"/>
  <c r="Y7"/>
  <c r="AJ7"/>
  <c r="AB7"/>
  <c r="AI7"/>
  <c r="T8"/>
  <c r="U8" s="1"/>
  <c r="R9"/>
  <c r="I10"/>
  <c r="F10"/>
  <c r="K11"/>
  <c r="E9"/>
  <c r="S9"/>
  <c r="K12"/>
  <c r="C9"/>
  <c r="N11"/>
  <c r="H10"/>
  <c r="Q9"/>
  <c r="P9"/>
  <c r="Q10"/>
  <c r="M9"/>
  <c r="L11"/>
  <c r="E10"/>
  <c r="J10"/>
  <c r="G9"/>
  <c r="O10"/>
  <c r="D10"/>
  <c r="W8" l="1"/>
  <c r="T9"/>
  <c r="X9" s="1"/>
  <c r="Y8"/>
  <c r="AI8"/>
  <c r="X8"/>
  <c r="AA8"/>
  <c r="Z8"/>
  <c r="AD8"/>
  <c r="AK8"/>
  <c r="AJ8"/>
  <c r="AB8"/>
  <c r="AE8"/>
  <c r="V8"/>
  <c r="AG8"/>
  <c r="AH8"/>
  <c r="AL8"/>
  <c r="AF8"/>
  <c r="AC8"/>
  <c r="I11"/>
  <c r="E11"/>
  <c r="O11"/>
  <c r="P10"/>
  <c r="K13"/>
  <c r="C10"/>
  <c r="M10"/>
  <c r="R10"/>
  <c r="N12"/>
  <c r="J11"/>
  <c r="H11"/>
  <c r="L12"/>
  <c r="D11"/>
  <c r="F11"/>
  <c r="G10"/>
  <c r="H12"/>
  <c r="C11"/>
  <c r="S10"/>
  <c r="Q11"/>
  <c r="W9" l="1"/>
  <c r="T10"/>
  <c r="AD10" s="1"/>
  <c r="AH9"/>
  <c r="U9"/>
  <c r="AI9"/>
  <c r="Z9"/>
  <c r="AB9"/>
  <c r="AG9"/>
  <c r="V9"/>
  <c r="AD9"/>
  <c r="AL9"/>
  <c r="AE9"/>
  <c r="AJ9"/>
  <c r="Y9"/>
  <c r="AK9"/>
  <c r="AF9"/>
  <c r="AA9"/>
  <c r="AC9"/>
  <c r="R11"/>
  <c r="R12" s="1"/>
  <c r="C12"/>
  <c r="N13"/>
  <c r="D12"/>
  <c r="R13"/>
  <c r="E12"/>
  <c r="O12"/>
  <c r="L13"/>
  <c r="L14" s="1"/>
  <c r="P11"/>
  <c r="H13"/>
  <c r="Q12"/>
  <c r="M11"/>
  <c r="S11"/>
  <c r="J12"/>
  <c r="G11"/>
  <c r="I12"/>
  <c r="F12"/>
  <c r="K14"/>
  <c r="AF10" l="1"/>
  <c r="AC10"/>
  <c r="AG10"/>
  <c r="Y10"/>
  <c r="X10"/>
  <c r="V10"/>
  <c r="AB10"/>
  <c r="Z10"/>
  <c r="AK10"/>
  <c r="W10"/>
  <c r="AI10"/>
  <c r="AJ10"/>
  <c r="AH10"/>
  <c r="AE10"/>
  <c r="AA10"/>
  <c r="AL10"/>
  <c r="U10"/>
  <c r="T11"/>
  <c r="AG11" s="1"/>
  <c r="L15"/>
  <c r="R14"/>
  <c r="S12"/>
  <c r="P12"/>
  <c r="H14"/>
  <c r="K15"/>
  <c r="O13"/>
  <c r="M12"/>
  <c r="N14"/>
  <c r="I13"/>
  <c r="G12"/>
  <c r="F13"/>
  <c r="J13"/>
  <c r="Q13"/>
  <c r="C13"/>
  <c r="E13"/>
  <c r="D13"/>
  <c r="T12" l="1"/>
  <c r="AG12" s="1"/>
  <c r="AC11"/>
  <c r="AH11"/>
  <c r="AE11"/>
  <c r="V11"/>
  <c r="AA11"/>
  <c r="AI11"/>
  <c r="AF11"/>
  <c r="AK11"/>
  <c r="AD11"/>
  <c r="AJ11"/>
  <c r="X11"/>
  <c r="AB11"/>
  <c r="W11"/>
  <c r="Z11"/>
  <c r="Y11"/>
  <c r="U11"/>
  <c r="AL11"/>
  <c r="N15"/>
  <c r="Q14"/>
  <c r="M13"/>
  <c r="P13"/>
  <c r="K16"/>
  <c r="F14"/>
  <c r="D14"/>
  <c r="E14"/>
  <c r="J14"/>
  <c r="S13"/>
  <c r="G13"/>
  <c r="C14"/>
  <c r="O14"/>
  <c r="H15"/>
  <c r="H16" s="1"/>
  <c r="L16"/>
  <c r="R15"/>
  <c r="I14"/>
  <c r="AA12" l="1"/>
  <c r="Y12"/>
  <c r="W12"/>
  <c r="AF12"/>
  <c r="AK12"/>
  <c r="AD12"/>
  <c r="AI12"/>
  <c r="AH12"/>
  <c r="AL12"/>
  <c r="AJ12"/>
  <c r="X12"/>
  <c r="AB12"/>
  <c r="Z12"/>
  <c r="V12"/>
  <c r="AE12"/>
  <c r="T13"/>
  <c r="AK13" s="1"/>
  <c r="AC12"/>
  <c r="U12"/>
  <c r="G14"/>
  <c r="E15"/>
  <c r="R16"/>
  <c r="L17"/>
  <c r="P14"/>
  <c r="K17"/>
  <c r="H17"/>
  <c r="F15"/>
  <c r="Q15"/>
  <c r="N16"/>
  <c r="S14"/>
  <c r="S15" s="1"/>
  <c r="D15"/>
  <c r="M14"/>
  <c r="S16"/>
  <c r="J15"/>
  <c r="O15"/>
  <c r="C15"/>
  <c r="I15"/>
  <c r="T14" l="1"/>
  <c r="AE14" s="1"/>
  <c r="AD13"/>
  <c r="AF14"/>
  <c r="W13"/>
  <c r="AF13"/>
  <c r="Y13"/>
  <c r="Z13"/>
  <c r="AE13"/>
  <c r="AC13"/>
  <c r="AG13"/>
  <c r="AB13"/>
  <c r="AL13"/>
  <c r="AI13"/>
  <c r="AH13"/>
  <c r="V13"/>
  <c r="X13"/>
  <c r="AA13"/>
  <c r="AJ13"/>
  <c r="U13"/>
  <c r="I16"/>
  <c r="F16"/>
  <c r="N17"/>
  <c r="R17"/>
  <c r="J16"/>
  <c r="M15"/>
  <c r="Q16"/>
  <c r="D16"/>
  <c r="P15"/>
  <c r="K18"/>
  <c r="G15"/>
  <c r="O16"/>
  <c r="H18"/>
  <c r="L18"/>
  <c r="L19" s="1"/>
  <c r="N18"/>
  <c r="S17"/>
  <c r="E16"/>
  <c r="C16"/>
  <c r="AG14" l="1"/>
  <c r="AB14"/>
  <c r="AJ14"/>
  <c r="AK14"/>
  <c r="X14"/>
  <c r="AL14"/>
  <c r="W14"/>
  <c r="V14"/>
  <c r="Y14"/>
  <c r="Z14"/>
  <c r="AA14"/>
  <c r="AC14"/>
  <c r="AI14"/>
  <c r="AH14"/>
  <c r="T15"/>
  <c r="AD14"/>
  <c r="U14"/>
  <c r="M16"/>
  <c r="D17"/>
  <c r="J17"/>
  <c r="F17"/>
  <c r="C17"/>
  <c r="S18"/>
  <c r="N19"/>
  <c r="I17"/>
  <c r="O17"/>
  <c r="K19"/>
  <c r="Q17"/>
  <c r="H19"/>
  <c r="P16"/>
  <c r="R18"/>
  <c r="E17"/>
  <c r="L20"/>
  <c r="G16"/>
  <c r="T16" l="1"/>
  <c r="AK16" s="1"/>
  <c r="AD15"/>
  <c r="AB15"/>
  <c r="X15"/>
  <c r="Y15"/>
  <c r="AL15"/>
  <c r="Z15"/>
  <c r="AG15"/>
  <c r="AF15"/>
  <c r="U15"/>
  <c r="V15"/>
  <c r="W15"/>
  <c r="AH15"/>
  <c r="AA15"/>
  <c r="AC15"/>
  <c r="AJ15"/>
  <c r="AI15"/>
  <c r="AK15"/>
  <c r="AE15"/>
  <c r="S19"/>
  <c r="R19"/>
  <c r="G17"/>
  <c r="E18"/>
  <c r="C18"/>
  <c r="N20"/>
  <c r="F18"/>
  <c r="I18"/>
  <c r="L21"/>
  <c r="L22"/>
  <c r="J18"/>
  <c r="K20"/>
  <c r="Q18"/>
  <c r="M17"/>
  <c r="P17"/>
  <c r="K21"/>
  <c r="O18"/>
  <c r="H20"/>
  <c r="D18"/>
  <c r="Y16" l="1"/>
  <c r="AC16"/>
  <c r="AG16"/>
  <c r="AE16"/>
  <c r="AJ16"/>
  <c r="AA16"/>
  <c r="AH16"/>
  <c r="V16"/>
  <c r="U16"/>
  <c r="Z16"/>
  <c r="W16"/>
  <c r="AL16"/>
  <c r="X16"/>
  <c r="AF16"/>
  <c r="AI16"/>
  <c r="AB16"/>
  <c r="AD16"/>
  <c r="T17"/>
  <c r="AE17" s="1"/>
  <c r="G18"/>
  <c r="N21"/>
  <c r="L23"/>
  <c r="P18"/>
  <c r="I19"/>
  <c r="O19"/>
  <c r="D19"/>
  <c r="R20"/>
  <c r="J19"/>
  <c r="C19"/>
  <c r="S20"/>
  <c r="Q19"/>
  <c r="H21"/>
  <c r="N22"/>
  <c r="M18"/>
  <c r="K22"/>
  <c r="E19"/>
  <c r="F19"/>
  <c r="T18" l="1"/>
  <c r="AK18" s="1"/>
  <c r="AD17"/>
  <c r="AK17"/>
  <c r="AJ17"/>
  <c r="V17"/>
  <c r="AA17"/>
  <c r="Y17"/>
  <c r="AL17"/>
  <c r="AC17"/>
  <c r="AH17"/>
  <c r="AF17"/>
  <c r="U17"/>
  <c r="AB17"/>
  <c r="W17"/>
  <c r="AG17"/>
  <c r="X17"/>
  <c r="Z17"/>
  <c r="AI17"/>
  <c r="S21"/>
  <c r="N23"/>
  <c r="P19"/>
  <c r="D20"/>
  <c r="I20"/>
  <c r="Q20"/>
  <c r="S22"/>
  <c r="G19"/>
  <c r="H22"/>
  <c r="K23"/>
  <c r="L24"/>
  <c r="H23"/>
  <c r="F20"/>
  <c r="O20"/>
  <c r="R21"/>
  <c r="C20"/>
  <c r="M19"/>
  <c r="E20"/>
  <c r="J20"/>
  <c r="P20"/>
  <c r="T19" l="1"/>
  <c r="AC19" s="1"/>
  <c r="AE18"/>
  <c r="AL18"/>
  <c r="W18"/>
  <c r="AC18"/>
  <c r="AG18"/>
  <c r="AH18"/>
  <c r="Z18"/>
  <c r="AA18"/>
  <c r="X18"/>
  <c r="AI18"/>
  <c r="U18"/>
  <c r="AJ19"/>
  <c r="AJ18"/>
  <c r="Y18"/>
  <c r="AB18"/>
  <c r="AF18"/>
  <c r="V18"/>
  <c r="AD18"/>
  <c r="R22"/>
  <c r="E21"/>
  <c r="S23"/>
  <c r="L25"/>
  <c r="O21"/>
  <c r="R23"/>
  <c r="C21"/>
  <c r="F21"/>
  <c r="G20"/>
  <c r="G21"/>
  <c r="H24"/>
  <c r="J21"/>
  <c r="K24"/>
  <c r="I21"/>
  <c r="I22" s="1"/>
  <c r="P21"/>
  <c r="L26"/>
  <c r="L27" s="1"/>
  <c r="D21"/>
  <c r="O22"/>
  <c r="N24"/>
  <c r="C22"/>
  <c r="M20"/>
  <c r="Q21"/>
  <c r="D22"/>
  <c r="AF19" l="1"/>
  <c r="AG19"/>
  <c r="AL19"/>
  <c r="U19"/>
  <c r="AA19"/>
  <c r="V19"/>
  <c r="W19"/>
  <c r="Y19"/>
  <c r="AE19"/>
  <c r="AD19"/>
  <c r="AI19"/>
  <c r="X19"/>
  <c r="T20"/>
  <c r="AG20" s="1"/>
  <c r="AK19"/>
  <c r="AB19"/>
  <c r="AH19"/>
  <c r="Z19"/>
  <c r="P22"/>
  <c r="R24"/>
  <c r="D23"/>
  <c r="E22"/>
  <c r="K25"/>
  <c r="P23"/>
  <c r="H25"/>
  <c r="Q22"/>
  <c r="Q23" s="1"/>
  <c r="J22"/>
  <c r="J23" s="1"/>
  <c r="N25"/>
  <c r="C23"/>
  <c r="N26"/>
  <c r="L28"/>
  <c r="F22"/>
  <c r="S24"/>
  <c r="G22"/>
  <c r="M21"/>
  <c r="I23"/>
  <c r="F23"/>
  <c r="O23"/>
  <c r="T21" l="1"/>
  <c r="AF21" s="1"/>
  <c r="W20"/>
  <c r="AA20"/>
  <c r="AH20"/>
  <c r="AK20"/>
  <c r="X20"/>
  <c r="Z20"/>
  <c r="AD20"/>
  <c r="AF20"/>
  <c r="AL20"/>
  <c r="V20"/>
  <c r="AC20"/>
  <c r="AE20"/>
  <c r="AJ20"/>
  <c r="AI20"/>
  <c r="AB20"/>
  <c r="U21"/>
  <c r="V21"/>
  <c r="AI21"/>
  <c r="AJ21"/>
  <c r="X21"/>
  <c r="AH21"/>
  <c r="Z21"/>
  <c r="Y21"/>
  <c r="AG21"/>
  <c r="AD21"/>
  <c r="AC21"/>
  <c r="W21"/>
  <c r="AK21"/>
  <c r="AL21"/>
  <c r="AE21"/>
  <c r="AA21"/>
  <c r="Y20"/>
  <c r="U20"/>
  <c r="AB21"/>
  <c r="E23"/>
  <c r="L29"/>
  <c r="S25"/>
  <c r="H26"/>
  <c r="G23"/>
  <c r="Q24"/>
  <c r="E24"/>
  <c r="F24"/>
  <c r="P24"/>
  <c r="M22"/>
  <c r="M23" s="1"/>
  <c r="D24"/>
  <c r="O24"/>
  <c r="C24"/>
  <c r="N27"/>
  <c r="J24"/>
  <c r="K26"/>
  <c r="I24"/>
  <c r="R25"/>
  <c r="T23" l="1"/>
  <c r="AA23" s="1"/>
  <c r="O25"/>
  <c r="Q25"/>
  <c r="I25"/>
  <c r="J25"/>
  <c r="G24"/>
  <c r="S26"/>
  <c r="F25"/>
  <c r="N28"/>
  <c r="C25"/>
  <c r="D25"/>
  <c r="R26"/>
  <c r="K27"/>
  <c r="L30"/>
  <c r="H27"/>
  <c r="N29"/>
  <c r="P25"/>
  <c r="E25"/>
  <c r="M24"/>
  <c r="S27"/>
  <c r="T24" l="1"/>
  <c r="AA24" s="1"/>
  <c r="AE24"/>
  <c r="AC24"/>
  <c r="Y23"/>
  <c r="AB23"/>
  <c r="Z23"/>
  <c r="AK23"/>
  <c r="AL23"/>
  <c r="AG23"/>
  <c r="V23"/>
  <c r="AE23"/>
  <c r="AI23"/>
  <c r="AD23"/>
  <c r="AH23"/>
  <c r="AJ23"/>
  <c r="W23"/>
  <c r="X23"/>
  <c r="AF23"/>
  <c r="AC23"/>
  <c r="H28"/>
  <c r="D26"/>
  <c r="S28"/>
  <c r="J26"/>
  <c r="Q26"/>
  <c r="S29"/>
  <c r="M25"/>
  <c r="R27"/>
  <c r="P26"/>
  <c r="Q27"/>
  <c r="L31"/>
  <c r="E26"/>
  <c r="K28"/>
  <c r="E27"/>
  <c r="N30"/>
  <c r="I26"/>
  <c r="O26"/>
  <c r="O27" s="1"/>
  <c r="F26"/>
  <c r="G25"/>
  <c r="M26"/>
  <c r="O28"/>
  <c r="C26"/>
  <c r="H29"/>
  <c r="G26"/>
  <c r="W24" l="1"/>
  <c r="AK24"/>
  <c r="AD24"/>
  <c r="AH24"/>
  <c r="AB24"/>
  <c r="AL24"/>
  <c r="U24"/>
  <c r="AF24"/>
  <c r="X24"/>
  <c r="AJ24"/>
  <c r="AI24"/>
  <c r="V24"/>
  <c r="Y24"/>
  <c r="AG24"/>
  <c r="Z24"/>
  <c r="T25"/>
  <c r="AA25" s="1"/>
  <c r="T26"/>
  <c r="V26" s="1"/>
  <c r="I27"/>
  <c r="I28" s="1"/>
  <c r="L32"/>
  <c r="R28"/>
  <c r="S30"/>
  <c r="M27"/>
  <c r="D27"/>
  <c r="P27"/>
  <c r="H30"/>
  <c r="R29"/>
  <c r="K29"/>
  <c r="J27"/>
  <c r="F27"/>
  <c r="F28" s="1"/>
  <c r="F29" s="1"/>
  <c r="N31"/>
  <c r="Q28"/>
  <c r="O29"/>
  <c r="E28"/>
  <c r="Q29"/>
  <c r="P28"/>
  <c r="G27"/>
  <c r="C27"/>
  <c r="I29"/>
  <c r="J28"/>
  <c r="AC25" l="1"/>
  <c r="X26"/>
  <c r="AJ26"/>
  <c r="T27"/>
  <c r="AF27" s="1"/>
  <c r="Y26"/>
  <c r="W26"/>
  <c r="AG26"/>
  <c r="AI26"/>
  <c r="Z26"/>
  <c r="U26"/>
  <c r="AL26"/>
  <c r="AD26"/>
  <c r="AE26"/>
  <c r="AF26"/>
  <c r="AB26"/>
  <c r="AH26"/>
  <c r="AC26"/>
  <c r="AA26"/>
  <c r="AE25"/>
  <c r="Y25"/>
  <c r="AG25"/>
  <c r="X25"/>
  <c r="Z25"/>
  <c r="AF25"/>
  <c r="V25"/>
  <c r="W25"/>
  <c r="AK25"/>
  <c r="AH25"/>
  <c r="AI25"/>
  <c r="AD25"/>
  <c r="AB25"/>
  <c r="AJ25"/>
  <c r="AL25"/>
  <c r="U25"/>
  <c r="AK26"/>
  <c r="H31"/>
  <c r="L33"/>
  <c r="F30"/>
  <c r="O30"/>
  <c r="E29"/>
  <c r="I30"/>
  <c r="Q30"/>
  <c r="P29"/>
  <c r="N32"/>
  <c r="S31"/>
  <c r="R30"/>
  <c r="D28"/>
  <c r="M28"/>
  <c r="K30"/>
  <c r="C28"/>
  <c r="G28"/>
  <c r="J29"/>
  <c r="AA27" l="1"/>
  <c r="Y27"/>
  <c r="AC27"/>
  <c r="T28"/>
  <c r="Y28" s="1"/>
  <c r="W27"/>
  <c r="AG27"/>
  <c r="AL27"/>
  <c r="U27"/>
  <c r="AI27"/>
  <c r="AD27"/>
  <c r="AH27"/>
  <c r="AE27"/>
  <c r="AB27"/>
  <c r="V27"/>
  <c r="AJ27"/>
  <c r="Z27"/>
  <c r="AK27"/>
  <c r="X27"/>
  <c r="R31"/>
  <c r="N33"/>
  <c r="N34" s="1"/>
  <c r="N35" s="1"/>
  <c r="N36" s="1"/>
  <c r="I31"/>
  <c r="F31"/>
  <c r="P30"/>
  <c r="C29"/>
  <c r="G29"/>
  <c r="D29"/>
  <c r="L34"/>
  <c r="L35" s="1"/>
  <c r="J30"/>
  <c r="E30"/>
  <c r="K31"/>
  <c r="S32"/>
  <c r="Q31"/>
  <c r="O31"/>
  <c r="H32"/>
  <c r="M29"/>
  <c r="AF28" l="1"/>
  <c r="T29"/>
  <c r="U28"/>
  <c r="AD28"/>
  <c r="AB28"/>
  <c r="AL28"/>
  <c r="AG28"/>
  <c r="AE28"/>
  <c r="AI28"/>
  <c r="W28"/>
  <c r="V28"/>
  <c r="AJ28"/>
  <c r="AH28"/>
  <c r="X28"/>
  <c r="AK28"/>
  <c r="Z28"/>
  <c r="AC28"/>
  <c r="AA28"/>
  <c r="N37"/>
  <c r="N38" s="1"/>
  <c r="Q32"/>
  <c r="K32"/>
  <c r="J31"/>
  <c r="F32"/>
  <c r="R32"/>
  <c r="H33"/>
  <c r="O32"/>
  <c r="S33"/>
  <c r="E31"/>
  <c r="P31"/>
  <c r="I32"/>
  <c r="M30"/>
  <c r="C30"/>
  <c r="S34"/>
  <c r="S35" s="1"/>
  <c r="G30"/>
  <c r="D30"/>
  <c r="S36"/>
  <c r="H34"/>
  <c r="H35" s="1"/>
  <c r="H36" s="1"/>
  <c r="T30" l="1"/>
  <c r="AK30" s="1"/>
  <c r="U29"/>
  <c r="W29"/>
  <c r="AD29"/>
  <c r="AG29"/>
  <c r="AL29"/>
  <c r="AH29"/>
  <c r="AE29"/>
  <c r="AJ29"/>
  <c r="V29"/>
  <c r="AI29"/>
  <c r="AB29"/>
  <c r="AK29"/>
  <c r="X29"/>
  <c r="Z29"/>
  <c r="AF29"/>
  <c r="AC29"/>
  <c r="Y29"/>
  <c r="AA29"/>
  <c r="N39"/>
  <c r="H37"/>
  <c r="H38" s="1"/>
  <c r="G31"/>
  <c r="M31"/>
  <c r="P32"/>
  <c r="O33"/>
  <c r="O34" s="1"/>
  <c r="O35" s="1"/>
  <c r="R33"/>
  <c r="R34" s="1"/>
  <c r="R35" s="1"/>
  <c r="R36" s="1"/>
  <c r="J32"/>
  <c r="L36"/>
  <c r="L37" s="1"/>
  <c r="L38" s="1"/>
  <c r="D31"/>
  <c r="C31"/>
  <c r="I33"/>
  <c r="I34" s="1"/>
  <c r="I35" s="1"/>
  <c r="I36" s="1"/>
  <c r="E32"/>
  <c r="F33"/>
  <c r="F34" s="1"/>
  <c r="F35" s="1"/>
  <c r="K33"/>
  <c r="Q33"/>
  <c r="Q34" s="1"/>
  <c r="Q35" s="1"/>
  <c r="Q36" s="1"/>
  <c r="O36"/>
  <c r="K34"/>
  <c r="K35" s="1"/>
  <c r="K36" s="1"/>
  <c r="N43" l="1"/>
  <c r="L49" i="3" s="1"/>
  <c r="AJ30" i="4"/>
  <c r="W30"/>
  <c r="AE30"/>
  <c r="T31"/>
  <c r="Z31" s="1"/>
  <c r="AA30"/>
  <c r="X30"/>
  <c r="AG30"/>
  <c r="AB30"/>
  <c r="AC30"/>
  <c r="AF30"/>
  <c r="Z30"/>
  <c r="AH30"/>
  <c r="AL30"/>
  <c r="V30"/>
  <c r="AD30"/>
  <c r="Y30"/>
  <c r="U30"/>
  <c r="AI30"/>
  <c r="H39"/>
  <c r="L39"/>
  <c r="Q37"/>
  <c r="Q38" s="1"/>
  <c r="K37"/>
  <c r="K38" s="1"/>
  <c r="I37"/>
  <c r="I38" s="1"/>
  <c r="S37"/>
  <c r="S38" s="1"/>
  <c r="R37"/>
  <c r="R38" s="1"/>
  <c r="E33"/>
  <c r="D32"/>
  <c r="J33"/>
  <c r="J34" s="1"/>
  <c r="J35" s="1"/>
  <c r="J36" s="1"/>
  <c r="C32"/>
  <c r="P33"/>
  <c r="M32"/>
  <c r="G32"/>
  <c r="F36"/>
  <c r="E34"/>
  <c r="E35" s="1"/>
  <c r="E36" s="1"/>
  <c r="P34"/>
  <c r="P35" s="1"/>
  <c r="P36" s="1"/>
  <c r="H43" l="1"/>
  <c r="N49" i="3" s="1"/>
  <c r="AB31" i="4"/>
  <c r="AE31"/>
  <c r="W31"/>
  <c r="T32"/>
  <c r="AE32" s="1"/>
  <c r="AC31"/>
  <c r="V31"/>
  <c r="AJ31"/>
  <c r="AG31"/>
  <c r="U31"/>
  <c r="AK31"/>
  <c r="Y31"/>
  <c r="AL31"/>
  <c r="AH31"/>
  <c r="AA31"/>
  <c r="AD31"/>
  <c r="X31"/>
  <c r="AI31"/>
  <c r="AF31"/>
  <c r="L43"/>
  <c r="G49" i="3" s="1"/>
  <c r="K39" i="4"/>
  <c r="R39"/>
  <c r="S39"/>
  <c r="I39"/>
  <c r="Q39"/>
  <c r="E37"/>
  <c r="E38" s="1"/>
  <c r="O37"/>
  <c r="O38" s="1"/>
  <c r="P37"/>
  <c r="P38" s="1"/>
  <c r="J37"/>
  <c r="J38" s="1"/>
  <c r="G33"/>
  <c r="M33"/>
  <c r="C33"/>
  <c r="D33"/>
  <c r="G34"/>
  <c r="G35" s="1"/>
  <c r="G36" s="1"/>
  <c r="M34"/>
  <c r="M35" s="1"/>
  <c r="M36" s="1"/>
  <c r="C34"/>
  <c r="C35" s="1"/>
  <c r="C36" s="1"/>
  <c r="D34"/>
  <c r="D35" s="1"/>
  <c r="D36" s="1"/>
  <c r="I43" l="1"/>
  <c r="Q49" i="3" s="1"/>
  <c r="S43" i="4"/>
  <c r="S49" i="3" s="1"/>
  <c r="R43" i="4"/>
  <c r="K49" i="3" s="1"/>
  <c r="K43" i="4"/>
  <c r="P49" i="3" s="1"/>
  <c r="T36" i="4"/>
  <c r="W36" s="1"/>
  <c r="W32"/>
  <c r="T34"/>
  <c r="AC34" s="1"/>
  <c r="T33"/>
  <c r="W33" s="1"/>
  <c r="Z32"/>
  <c r="AC32"/>
  <c r="V32"/>
  <c r="AI32"/>
  <c r="AF32"/>
  <c r="AD32"/>
  <c r="X32"/>
  <c r="AH32"/>
  <c r="U32"/>
  <c r="AK32"/>
  <c r="AJ32"/>
  <c r="AG32"/>
  <c r="Y32"/>
  <c r="AL32"/>
  <c r="AA32"/>
  <c r="AB32"/>
  <c r="T35"/>
  <c r="W34"/>
  <c r="AK34"/>
  <c r="Z34"/>
  <c r="J39"/>
  <c r="P39"/>
  <c r="O39"/>
  <c r="E39"/>
  <c r="G37"/>
  <c r="G38" s="1"/>
  <c r="D37"/>
  <c r="D38" s="1"/>
  <c r="C37"/>
  <c r="C38" s="1"/>
  <c r="M37"/>
  <c r="M38" s="1"/>
  <c r="F37"/>
  <c r="F38" s="1"/>
  <c r="T38" l="1"/>
  <c r="AE38" s="1"/>
  <c r="AB38"/>
  <c r="E43"/>
  <c r="F49" i="3" s="1"/>
  <c r="O43" i="4"/>
  <c r="J49" i="3" s="1"/>
  <c r="P43" i="4"/>
  <c r="R49" i="3" s="1"/>
  <c r="J43" i="4"/>
  <c r="H49" i="3" s="1"/>
  <c r="AA34" i="4"/>
  <c r="X34"/>
  <c r="AJ34"/>
  <c r="AG34"/>
  <c r="AB34"/>
  <c r="AF34"/>
  <c r="Y34"/>
  <c r="AD34"/>
  <c r="V34"/>
  <c r="AH34"/>
  <c r="AI34"/>
  <c r="AL34"/>
  <c r="AB36"/>
  <c r="AE36"/>
  <c r="V36"/>
  <c r="X36"/>
  <c r="AL36"/>
  <c r="AG36"/>
  <c r="AA36"/>
  <c r="AJ36"/>
  <c r="Y36"/>
  <c r="AI36"/>
  <c r="AK36"/>
  <c r="AD36"/>
  <c r="AC36"/>
  <c r="AF36"/>
  <c r="AH36"/>
  <c r="Z36"/>
  <c r="U34"/>
  <c r="AE33"/>
  <c r="AB33"/>
  <c r="AE35"/>
  <c r="AF35"/>
  <c r="V35"/>
  <c r="X35"/>
  <c r="AA35"/>
  <c r="AL35"/>
  <c r="Y35"/>
  <c r="AG35"/>
  <c r="AH35"/>
  <c r="AC35"/>
  <c r="AD35"/>
  <c r="AJ35"/>
  <c r="AI35"/>
  <c r="AB35"/>
  <c r="AK35"/>
  <c r="W35"/>
  <c r="Z35"/>
  <c r="AA33"/>
  <c r="AK33"/>
  <c r="AL33"/>
  <c r="Y33"/>
  <c r="AD33"/>
  <c r="AG33"/>
  <c r="U33"/>
  <c r="AH33"/>
  <c r="AF33"/>
  <c r="AC33"/>
  <c r="X33"/>
  <c r="V33"/>
  <c r="AJ33"/>
  <c r="AI33"/>
  <c r="Z33"/>
  <c r="AE34"/>
  <c r="Q43"/>
  <c r="C49" i="3" s="1"/>
  <c r="T37" i="4"/>
  <c r="AC37" s="1"/>
  <c r="U35"/>
  <c r="U36"/>
  <c r="D39"/>
  <c r="G39"/>
  <c r="F39"/>
  <c r="M39"/>
  <c r="C39"/>
  <c r="Z38" l="1"/>
  <c r="W38"/>
  <c r="AH38"/>
  <c r="C43"/>
  <c r="D49" i="3" s="1"/>
  <c r="T39" i="4"/>
  <c r="M43"/>
  <c r="M49" i="3" s="1"/>
  <c r="AE39" i="4"/>
  <c r="F43"/>
  <c r="O49" i="3" s="1"/>
  <c r="G43" i="4"/>
  <c r="I49" i="3" s="1"/>
  <c r="D43" i="4"/>
  <c r="E49" i="3" s="1"/>
  <c r="Z39" i="4"/>
  <c r="U38"/>
  <c r="AG38"/>
  <c r="AF38"/>
  <c r="X38"/>
  <c r="AD38"/>
  <c r="AL38"/>
  <c r="AI38"/>
  <c r="AJ38"/>
  <c r="AA38"/>
  <c r="AK38"/>
  <c r="AC38"/>
  <c r="Y38"/>
  <c r="V38"/>
  <c r="T22"/>
  <c r="Z22" s="1"/>
  <c r="AF37"/>
  <c r="AA37"/>
  <c r="AE37"/>
  <c r="AI37"/>
  <c r="AG37"/>
  <c r="U37"/>
  <c r="AB37"/>
  <c r="X37"/>
  <c r="W37"/>
  <c r="AD37"/>
  <c r="AK37"/>
  <c r="AJ37"/>
  <c r="AH37"/>
  <c r="Z37"/>
  <c r="AL37"/>
  <c r="V37"/>
  <c r="Y37"/>
  <c r="AF39"/>
  <c r="AH39" l="1"/>
  <c r="U40"/>
  <c r="W39"/>
  <c r="U39"/>
  <c r="AB39"/>
  <c r="V39"/>
  <c r="AD39"/>
  <c r="AL39"/>
  <c r="X39"/>
  <c r="AK39"/>
  <c r="AA39"/>
  <c r="AC39"/>
  <c r="AI39"/>
  <c r="AJ39"/>
  <c r="Y39"/>
  <c r="AG39"/>
  <c r="AJ22"/>
  <c r="U22"/>
  <c r="U23"/>
  <c r="Y22"/>
  <c r="V22"/>
  <c r="AI22"/>
  <c r="AH22"/>
  <c r="AE22"/>
  <c r="AK22"/>
  <c r="AA22"/>
  <c r="W22"/>
  <c r="AC22"/>
  <c r="AG22"/>
  <c r="AF22"/>
  <c r="AB22"/>
  <c r="AD22"/>
  <c r="X22"/>
  <c r="AL22"/>
</calcChain>
</file>

<file path=xl/comments1.xml><?xml version="1.0" encoding="utf-8"?>
<comments xmlns="http://schemas.openxmlformats.org/spreadsheetml/2006/main">
  <authors>
    <author/>
    <author>Ernest</author>
  </authors>
  <commentList>
    <comment ref="Z2" authorId="0">
      <text>
        <r>
          <rPr>
            <sz val="10"/>
            <rFont val="Arial"/>
            <family val="2"/>
          </rPr>
          <t>T.b.v. Tussentijdse ranking</t>
        </r>
      </text>
    </comment>
    <comment ref="T16" authorId="1">
      <text>
        <r>
          <rPr>
            <b/>
            <sz val="9"/>
            <color indexed="81"/>
            <rFont val="Tahoma"/>
            <family val="2"/>
          </rPr>
          <t>Ernest:</t>
        </r>
        <r>
          <rPr>
            <sz val="9"/>
            <color indexed="81"/>
            <rFont val="Tahoma"/>
            <family val="2"/>
          </rPr>
          <t xml:space="preserve">
dit is zwak, nml. alfabetische sortering obv landnaam!</t>
        </r>
      </text>
    </comment>
    <comment ref="Q17" authorId="0">
      <text>
        <r>
          <rPr>
            <sz val="10"/>
            <rFont val="Arial"/>
            <family val="2"/>
          </rPr>
          <t>Rankvolgorde voor start zoals geloot</t>
        </r>
      </text>
    </comment>
    <comment ref="R17" authorId="0">
      <text>
        <r>
          <rPr>
            <sz val="10"/>
            <rFont val="Arial"/>
            <family val="2"/>
          </rPr>
          <t>Allemaal 1 wedstrijd gespeeld?</t>
        </r>
      </text>
    </comment>
    <comment ref="S17" authorId="0">
      <text>
        <r>
          <rPr>
            <sz val="10"/>
            <rFont val="Arial"/>
            <family val="2"/>
          </rPr>
          <t>Indien 1ste speelronde geweest rankvolgorde loting opheffen</t>
        </r>
      </text>
    </comment>
    <comment ref="U17" authorId="0">
      <text>
        <r>
          <rPr>
            <sz val="10"/>
            <rFont val="Arial"/>
            <family val="2"/>
          </rPr>
          <t>Alle wedstrijden gespeeld?</t>
        </r>
      </text>
    </comment>
  </commentList>
</comments>
</file>

<file path=xl/sharedStrings.xml><?xml version="1.0" encoding="utf-8"?>
<sst xmlns="http://schemas.openxmlformats.org/spreadsheetml/2006/main" count="6747" uniqueCount="360">
  <si>
    <t>Puntentelling per wedstrijd:</t>
  </si>
  <si>
    <t>Groepsfase</t>
  </si>
  <si>
    <t>Finales zonder de juiste landencombinatie ('lucky-loser'-punten)</t>
  </si>
  <si>
    <t>Finales met de juiste landencombinatie</t>
  </si>
  <si>
    <t>Doelpunten Thuisploeg</t>
  </si>
  <si>
    <t>Doelpunten Uitploeg</t>
  </si>
  <si>
    <t>Totaal aantal doelpunten</t>
  </si>
  <si>
    <t>Eindscore *</t>
  </si>
  <si>
    <t>Toto voorspelling</t>
  </si>
  <si>
    <t>Juiste landenpositie (per land)</t>
  </si>
  <si>
    <t>N.v.t</t>
  </si>
  <si>
    <t>Puntentelling voorspelling land in juiste finale (ongeacht de positie)</t>
  </si>
  <si>
    <t>Deelnemer 1/8 finale</t>
  </si>
  <si>
    <t>Deelnemer 1/4 finale</t>
  </si>
  <si>
    <t>Deelnemer 1/2 finale</t>
  </si>
  <si>
    <t>Deelnemer troost finale</t>
  </si>
  <si>
    <t>Deelnemer finale</t>
  </si>
  <si>
    <t>Wereldkampioen</t>
  </si>
  <si>
    <t>* Bij een juiste eindscore vervallen de te behalen punten voor: Doelpunten uit/thuis &amp; totaal</t>
  </si>
  <si>
    <t>Groep A</t>
  </si>
  <si>
    <t>Toto</t>
  </si>
  <si>
    <t>WG</t>
  </si>
  <si>
    <t>PT</t>
  </si>
  <si>
    <t>W</t>
  </si>
  <si>
    <t>G</t>
  </si>
  <si>
    <t>V</t>
  </si>
  <si>
    <t>DPV</t>
  </si>
  <si>
    <t>DPT</t>
  </si>
  <si>
    <t>DPS</t>
  </si>
  <si>
    <t>-</t>
  </si>
  <si>
    <t>Groep B</t>
  </si>
  <si>
    <t>Groep C</t>
  </si>
  <si>
    <t>Groep D</t>
  </si>
  <si>
    <t>Groep E</t>
  </si>
  <si>
    <t>Groep F</t>
  </si>
  <si>
    <t>Groep G</t>
  </si>
  <si>
    <t>Groep H</t>
  </si>
  <si>
    <t>Indien gelijkspel</t>
  </si>
  <si>
    <t>Winnaar</t>
  </si>
  <si>
    <t>Kwart Finale</t>
  </si>
  <si>
    <t>Halve Finale</t>
  </si>
  <si>
    <t>Finale</t>
  </si>
  <si>
    <t>Lothar</t>
  </si>
  <si>
    <t>A1</t>
  </si>
  <si>
    <t>A2</t>
  </si>
  <si>
    <t>B1</t>
  </si>
  <si>
    <t>B2</t>
  </si>
  <si>
    <t>C1</t>
  </si>
  <si>
    <t>C2</t>
  </si>
  <si>
    <t>D1</t>
  </si>
  <si>
    <t>D2</t>
  </si>
  <si>
    <t>E1</t>
  </si>
  <si>
    <t>E2</t>
  </si>
  <si>
    <t>F1</t>
  </si>
  <si>
    <t>F2</t>
  </si>
  <si>
    <t>G1</t>
  </si>
  <si>
    <t>G2</t>
  </si>
  <si>
    <t>H1</t>
  </si>
  <si>
    <t>H2</t>
  </si>
  <si>
    <t xml:space="preserve">  </t>
  </si>
  <si>
    <t>Boni 1/4</t>
  </si>
  <si>
    <t>Boni 1/2</t>
  </si>
  <si>
    <t>Boni finale</t>
  </si>
  <si>
    <t>Bonus winnaar</t>
  </si>
  <si>
    <t>Kwartfinale</t>
  </si>
  <si>
    <t>Halve finale</t>
  </si>
  <si>
    <t>Boni finalisten</t>
  </si>
  <si>
    <t>Voorspelling</t>
  </si>
  <si>
    <t>Griekenland</t>
  </si>
  <si>
    <t>Engeland</t>
  </si>
  <si>
    <t>Winnaar Groep A</t>
  </si>
  <si>
    <t>Tweede Groep B</t>
  </si>
  <si>
    <t>Winnaar Groep C</t>
  </si>
  <si>
    <t>Tweede Groep D</t>
  </si>
  <si>
    <t>Winnaar Groep D</t>
  </si>
  <si>
    <t>Tweede Groep C</t>
  </si>
  <si>
    <t>Tweede Groep A</t>
  </si>
  <si>
    <t>Nederland</t>
  </si>
  <si>
    <t>Tweede Groep F</t>
  </si>
  <si>
    <t>Winnaar Groep G</t>
  </si>
  <si>
    <t>Tweede Groep H</t>
  </si>
  <si>
    <t>Tweede Groep E</t>
  </si>
  <si>
    <t>Winnaar Groep H</t>
  </si>
  <si>
    <t>Tweede Groep G</t>
  </si>
  <si>
    <t>Spanje</t>
  </si>
  <si>
    <t>Resultaat groep A:</t>
  </si>
  <si>
    <t>Winnaar:</t>
  </si>
  <si>
    <t>Tweede plaats:</t>
  </si>
  <si>
    <t>Frankrijk</t>
  </si>
  <si>
    <t>Overzicht landen groep A:</t>
  </si>
  <si>
    <t>Land</t>
  </si>
  <si>
    <t>Doelpunten</t>
  </si>
  <si>
    <t>Uitleg berekening groep A:</t>
  </si>
  <si>
    <t>Winnaar groep A bepaald door hoogste aantal punten.</t>
  </si>
  <si>
    <t>Resultaat groep B:</t>
  </si>
  <si>
    <t>Overzicht landen groep B:</t>
  </si>
  <si>
    <t>Uitleg berekening groep B:</t>
  </si>
  <si>
    <t>Winnaar groep B bepaald door hoogste aantal punten.</t>
  </si>
  <si>
    <t>Tweede plaats groep B bepaald door hoogste aantal punten.</t>
  </si>
  <si>
    <t>Resultaat groep C:</t>
  </si>
  <si>
    <t>Overzicht landen groep C:</t>
  </si>
  <si>
    <t>Uitleg berekening groep C:</t>
  </si>
  <si>
    <t>Winnaar groep C bepaald door hoogste aantal punten.</t>
  </si>
  <si>
    <t>Tweede plaats groep C bepaald door hoogste aantal punten.</t>
  </si>
  <si>
    <t>Resultaat groep D:</t>
  </si>
  <si>
    <t>Duitsland</t>
  </si>
  <si>
    <t>Overzicht landen groep D:</t>
  </si>
  <si>
    <t>Uitleg berekening groep D:</t>
  </si>
  <si>
    <t>Winnaar en tweede plaats groep D bepaald door doelsaldo in de groep.</t>
  </si>
  <si>
    <t>Denemarken</t>
  </si>
  <si>
    <t>Italië</t>
  </si>
  <si>
    <t>Portugal</t>
  </si>
  <si>
    <t>Winnaar groep D bepaald door hoogste aantal punten.</t>
  </si>
  <si>
    <t>Tweede plaats groep D bepaald door hoogste aantal punten.</t>
  </si>
  <si>
    <t>Tweede plaats groep A bepaald door hoogste aantal punten.</t>
  </si>
  <si>
    <t>Bonusvragen</t>
  </si>
  <si>
    <t>Wie wordt de topscorer van dit WK?</t>
  </si>
  <si>
    <t>Hoeveel directe rode kaarten worden er gegeven tijdens dit WK?</t>
  </si>
  <si>
    <t>Hoeveel strafschoppen (excl. penaltyseries na verlenging) worden er gegeven tijdens dit WK?</t>
  </si>
  <si>
    <t>Hoeveel doelpunten (excl. penaltyseries na verlenging) scoort de wereldkampioen dit WK?</t>
  </si>
  <si>
    <t>Hoeveel doelpunten (excl. penaltyseries na verlenging) worden er in totaal gescoord tijdens dit WK?</t>
  </si>
  <si>
    <t>Puntentelling</t>
  </si>
  <si>
    <t>Final rank</t>
  </si>
  <si>
    <t>Rangschikking voor beëindiging poule fase</t>
  </si>
  <si>
    <t>Rangschikking na beëindiging poule fase</t>
  </si>
  <si>
    <t>(handmatig)</t>
  </si>
  <si>
    <t>Stap</t>
  </si>
  <si>
    <t>a)</t>
  </si>
  <si>
    <t>b)</t>
  </si>
  <si>
    <t>c)</t>
  </si>
  <si>
    <t>Stap a t/m f</t>
  </si>
  <si>
    <t>Pt</t>
  </si>
  <si>
    <t>Ranking</t>
  </si>
  <si>
    <t>Handmatig</t>
  </si>
  <si>
    <t>PT.</t>
  </si>
  <si>
    <t>Totaal</t>
  </si>
  <si>
    <t xml:space="preserve"> </t>
  </si>
  <si>
    <t>Rang</t>
  </si>
  <si>
    <t>Team</t>
  </si>
  <si>
    <t>DV</t>
  </si>
  <si>
    <t>DT</t>
  </si>
  <si>
    <t>P</t>
  </si>
  <si>
    <t>DA</t>
  </si>
  <si>
    <t>Criteria</t>
  </si>
  <si>
    <t>Teams</t>
  </si>
  <si>
    <t>Rangschikking stap:</t>
  </si>
  <si>
    <t>Toernooi gegevens</t>
  </si>
  <si>
    <t>A3</t>
  </si>
  <si>
    <t>A4</t>
  </si>
  <si>
    <t>B3</t>
  </si>
  <si>
    <t>B4</t>
  </si>
  <si>
    <t>C3</t>
  </si>
  <si>
    <t>C4</t>
  </si>
  <si>
    <t>D3</t>
  </si>
  <si>
    <t>D4</t>
  </si>
  <si>
    <t>E4</t>
  </si>
  <si>
    <t>E3</t>
  </si>
  <si>
    <t>F3</t>
  </si>
  <si>
    <t>F4</t>
  </si>
  <si>
    <t>G3</t>
  </si>
  <si>
    <t>G4</t>
  </si>
  <si>
    <t>H3</t>
  </si>
  <si>
    <t>H4</t>
  </si>
  <si>
    <t>Achtste Finale</t>
  </si>
  <si>
    <t>1A</t>
  </si>
  <si>
    <t>2B</t>
  </si>
  <si>
    <t>2A</t>
  </si>
  <si>
    <t>1C</t>
  </si>
  <si>
    <t>2D</t>
  </si>
  <si>
    <t>1B</t>
  </si>
  <si>
    <t>Winnaar Groep B</t>
  </si>
  <si>
    <t>1D</t>
  </si>
  <si>
    <t>2C</t>
  </si>
  <si>
    <t>1E</t>
  </si>
  <si>
    <t>2F</t>
  </si>
  <si>
    <t>Winnaar Groep E</t>
  </si>
  <si>
    <t>2E</t>
  </si>
  <si>
    <t>1G</t>
  </si>
  <si>
    <t>2H</t>
  </si>
  <si>
    <t>1F</t>
  </si>
  <si>
    <t>Winnaar Groep F</t>
  </si>
  <si>
    <t>2G</t>
  </si>
  <si>
    <t>1H</t>
  </si>
  <si>
    <t>v5</t>
  </si>
  <si>
    <t>EB</t>
  </si>
  <si>
    <t>macro's teruggezet, vanwege onderling resultaat</t>
  </si>
  <si>
    <t>boni ingevoegd op deelnemerssheet - als som van alle 16-8-4-2-1 landen</t>
  </si>
  <si>
    <t>boni ingevoegd in scoresheet - aan het eind van de ronde, dus niet na elke dag</t>
  </si>
  <si>
    <t>dat betekent dat je voor een mooie grafiek nu, op de score-sheet, de rijen met nog te spelen wedstrijden in die ronde moet verbergen</t>
  </si>
  <si>
    <t>daarom ook op scoresheet rechts (na aftrek gemiddelde) even de laatste score doorgekopieerd naar beneden</t>
  </si>
  <si>
    <t>scoresheet kolom A fungeert nu ook als x-aslabels voor de grafiek</t>
  </si>
  <si>
    <t>EC</t>
  </si>
  <si>
    <t>v5.1</t>
  </si>
  <si>
    <t>macro's NIET teruggezet. Zie dit als aparte versie zonder macro's. We hebben 2 jaar de tijd om het probleem 'onderling resultaat' op te lossen :-)</t>
  </si>
  <si>
    <t>v6.0</t>
  </si>
  <si>
    <t>boni-score gewijzigd (voor 1/8e finales) in per wedstrijd. EB vindt het optisch geen verbetering; kost ook erg veel rijen/grafiekruimte die je later toch weer moet verbergen</t>
  </si>
  <si>
    <t>de formule biedt wel perspectief als je bonuspunten zou willen geven voor juiste plek! Maar dan nog zou ik het liever op 1 rij zetten</t>
  </si>
  <si>
    <t>Boni</t>
  </si>
  <si>
    <t>sheet gemiddelden: hier is iets verneukt door verwijzingen naar files in te voegen, komt uit eerdere versies (waarschijnlijk in versie4 door EB) ???</t>
  </si>
  <si>
    <t>sheet gemiddelden: hier is iets verneukt door verwijzingen naar files in te voegen, komt uit eerdere versies (EC zelfde fout? verwijzing is nu ineens naar zijn desktop :-) )</t>
  </si>
  <si>
    <t>hersteld. Ook hele zooi namen verwijderd mbv Formules/Namen beheren</t>
  </si>
  <si>
    <t>ook dit maar laten staan, wil ik nog wel terugzetten in v6.1</t>
  </si>
  <si>
    <t>macro's weggehaald. Op zich prima, maar daardoor gaat het nu wel mis als je onderling resultaat moet berekenen (dat gebeurt niet meer)</t>
  </si>
  <si>
    <t>OPMERKINGEN</t>
  </si>
  <si>
    <t>op sheet gemiddelden klopt de puntentelling niet?</t>
  </si>
  <si>
    <t>verwijzingen zouden nog veel efficienter kunnen door slim gebruik van namen; met name de blokken op Invulblad waar veel naar verwezen wordt</t>
  </si>
  <si>
    <t>Invulblad!$F$76:$F$83</t>
  </si>
  <si>
    <t>Invulblad!$B$14:$P$89</t>
  </si>
  <si>
    <t>Invulblad!$J$76:$J$83</t>
  </si>
  <si>
    <t>final16_1</t>
  </si>
  <si>
    <t>final16_2</t>
  </si>
  <si>
    <t>uitslagen1</t>
  </si>
  <si>
    <t>etc. etc.</t>
  </si>
  <si>
    <t>grafiek is ook gewijzigd, maar niet goed (convergeert naar nul in laatste punt!). Is nu scrollgrafiek, als aparte grafiek op een sheet, dat is wel handig waarschijnlijk</t>
  </si>
  <si>
    <t>aangepast: x-aslabels in scoresheet kolom A en verbergen ongebruikte rijen; scrollgrafiek behouden als losse grafiek op sheet.</t>
  </si>
  <si>
    <t>In sheets score &amp; quickview titels vastgezet</t>
  </si>
  <si>
    <t>Er zit nog een FOUT in het aanwijzen van de wereldkampioen. Dat blijkt namelijk niet uit de deelnemerssheets, dus igv gelijkspel in finale neem ik er gewoon maar een van de twee…</t>
  </si>
  <si>
    <t>v6.1</t>
  </si>
  <si>
    <t xml:space="preserve">scores (tbv betere grafiek) voorzien van (2*random getal - 1). Blijft gemiddeld neutraal maar laat lijntjes beter zien in grafiek. </t>
  </si>
  <si>
    <t>v6.2</t>
  </si>
  <si>
    <t>foutje hersteld in boni 1/2e finale en hoger</t>
  </si>
  <si>
    <t>Rusland</t>
  </si>
  <si>
    <t>Polen</t>
  </si>
  <si>
    <t>Kampioen komt niet automatisch correct op de personensheet (bij gelijkspel)</t>
  </si>
  <si>
    <t>Toernooigegegevens</t>
  </si>
  <si>
    <t>zet hier na de loting de juiste landen in de groepen</t>
  </si>
  <si>
    <t>check de wedstrijdvolgorde, er wordt er altijd wel eentje omgedraaid, meestal ivm thuisland</t>
  </si>
  <si>
    <t>pas ook de datums en tijden aan</t>
  </si>
  <si>
    <t>Invulblad</t>
  </si>
  <si>
    <t>deze haalt zijn input voor A:J uit Toernooigegevens; vul zelf wat testscores in</t>
  </si>
  <si>
    <t>U:AA komt via formules uit de sheet Pouleberekeningen</t>
  </si>
  <si>
    <t>Pouleberekeningen</t>
  </si>
  <si>
    <t>haalt B:C op uit Tournooigegegevens</t>
  </si>
  <si>
    <t>haalt E:I op uit Invulblad</t>
  </si>
  <si>
    <t>berekent zelf D en J</t>
  </si>
  <si>
    <t>berekent ranking in V:Y en zet die neer in AA en M; obv regels a), b) en c)</t>
  </si>
  <si>
    <t>Q:S is geneuzel over startvolgorde voordat wedstrijden gespeeld zijn</t>
  </si>
  <si>
    <t>in plaats daarvan in kolom T een alfabetische sortering</t>
  </si>
  <si>
    <r>
      <t>regels d) t/m f) (</t>
    </r>
    <r>
      <rPr>
        <b/>
        <u/>
        <sz val="10"/>
        <rFont val="Arial"/>
        <family val="2"/>
      </rPr>
      <t>onderling resultaat</t>
    </r>
    <r>
      <rPr>
        <sz val="10"/>
        <rFont val="Arial"/>
        <family val="2"/>
      </rPr>
      <t xml:space="preserve">) zijn </t>
    </r>
    <r>
      <rPr>
        <b/>
        <u/>
        <sz val="10"/>
        <rFont val="Arial"/>
        <family val="2"/>
      </rPr>
      <t>niet</t>
    </r>
    <r>
      <rPr>
        <sz val="10"/>
        <rFont val="Arial"/>
        <family val="2"/>
      </rPr>
      <t xml:space="preserve"> geimplementeerd</t>
    </r>
  </si>
  <si>
    <t>Dit gedeelte komt uit eerste WK-versie; functie is onderling resultaat met macro's</t>
  </si>
  <si>
    <t>AC:BH is gereserveerd voor berekening van onderling resultaat</t>
  </si>
  <si>
    <t>in EK_v1 niet aanwezig, dit kwam in origineel mbv macro's</t>
  </si>
  <si>
    <t>S ook, in juiste volgorde vanwege functie VERGELIJKEN($R35;Pouleberekeningen!$M$62:$M$65)</t>
  </si>
  <si>
    <t>Regels 10-41 (poulefase)</t>
  </si>
  <si>
    <t>Regels 42 en verder (knock-out fase)</t>
  </si>
  <si>
    <t>Score en Quickview</t>
  </si>
  <si>
    <t>wedstrijdteams uit invulblad</t>
  </si>
  <si>
    <t>eerste kolom met daarin wedstrijdnummer is de crux voor een reeks verwijzingen</t>
  </si>
  <si>
    <t>rest uit deelnemerssheets, mbv functie INDEX</t>
  </si>
  <si>
    <t>wo</t>
  </si>
  <si>
    <t>do</t>
  </si>
  <si>
    <t>zo</t>
  </si>
  <si>
    <t>W25</t>
  </si>
  <si>
    <t>W26</t>
  </si>
  <si>
    <t>W27</t>
  </si>
  <si>
    <t>W28</t>
  </si>
  <si>
    <t>W29</t>
  </si>
  <si>
    <t>W30</t>
  </si>
  <si>
    <t>Winnaar A1-B2</t>
  </si>
  <si>
    <t>Winnaar B1-A2</t>
  </si>
  <si>
    <t>Winnaar C1-D2</t>
  </si>
  <si>
    <t>Winnaar D1-C2</t>
  </si>
  <si>
    <t>A1/B2/C1/D2</t>
  </si>
  <si>
    <t>A2/B1/C2/D1</t>
  </si>
  <si>
    <t xml:space="preserve">EUROPEES KAMPIOEN 2012 </t>
  </si>
  <si>
    <t>O:Q is ontzettend omslachtige manier om de namen van A1, B2 etc in de cellen voor kwartfinales te krijgen</t>
  </si>
  <si>
    <t>Gelijkspel in knockout fase kent nog geen juiste dropdownlist</t>
  </si>
  <si>
    <t>Score</t>
  </si>
  <si>
    <t>Quickview</t>
  </si>
  <si>
    <t>a1</t>
  </si>
  <si>
    <t>a2</t>
  </si>
  <si>
    <t>b1</t>
  </si>
  <si>
    <t>b2</t>
  </si>
  <si>
    <t>c1</t>
  </si>
  <si>
    <t>c2</t>
  </si>
  <si>
    <t>d1</t>
  </si>
  <si>
    <t>d2</t>
  </si>
  <si>
    <t>Nr.</t>
  </si>
  <si>
    <t>Datum</t>
  </si>
  <si>
    <t>Tijd</t>
  </si>
  <si>
    <t>Vr. 8 juni</t>
  </si>
  <si>
    <t>Di. 12 juni</t>
  </si>
  <si>
    <t>Za. 16 juni</t>
  </si>
  <si>
    <t>Za. 9 juni</t>
  </si>
  <si>
    <t>Wo. 13 juni</t>
  </si>
  <si>
    <t>Zo. 17 juni</t>
  </si>
  <si>
    <t>Zo. 10 juni</t>
  </si>
  <si>
    <t>Do. 14 juni</t>
  </si>
  <si>
    <t>Ma. 18 juni</t>
  </si>
  <si>
    <t>Ma. 11 juni</t>
  </si>
  <si>
    <t>Vr. 15 juni</t>
  </si>
  <si>
    <t>Di. 19 juni</t>
  </si>
  <si>
    <t>Do. 21 juni</t>
  </si>
  <si>
    <t>Vr. 22 juni</t>
  </si>
  <si>
    <t>Za. 23 juni</t>
  </si>
  <si>
    <t>Zo. 24 juni</t>
  </si>
  <si>
    <t>Wo. 27 juni</t>
  </si>
  <si>
    <t>Do. 28 juni</t>
  </si>
  <si>
    <t>Zo. 1 juli</t>
  </si>
  <si>
    <t>Tsjechië</t>
  </si>
  <si>
    <t>Ierland</t>
  </si>
  <si>
    <t>Kroatië</t>
  </si>
  <si>
    <t>Oekraïne</t>
  </si>
  <si>
    <t>Zweden</t>
  </si>
  <si>
    <t>Print het overzicht</t>
  </si>
  <si>
    <t xml:space="preserve">Punten </t>
  </si>
  <si>
    <t xml:space="preserve">Doelsaldo </t>
  </si>
  <si>
    <t>Tweede plaats groep D bepaald door (handmatig geselecteerde) loting door de UEFA.</t>
  </si>
  <si>
    <t>The Big Lobanovski</t>
  </si>
  <si>
    <t>Frank</t>
  </si>
  <si>
    <t>Winnaar en tweede plaats groep C bepaald door doelsaldo in de groep.</t>
  </si>
  <si>
    <t>FC. De Veteranen</t>
  </si>
  <si>
    <t>Winnaar en tweede plaats groep B bepaald door doelsaldo in de groep.</t>
  </si>
  <si>
    <t>Winnaar en tweede plaats groep C bepaald door aantal doelpunten in de groep.</t>
  </si>
  <si>
    <t>Bier+varkens4Drenthe</t>
  </si>
  <si>
    <t>Tweede plaats groep C bepaald door doelsaldo.</t>
  </si>
  <si>
    <t>Winnaar en tweede plaats groep D bepaald door (handmatig geselecteerde) loting door de UEFA.</t>
  </si>
  <si>
    <t>efcee tikkietrug</t>
  </si>
  <si>
    <t>Tweede plaats groep A bepaald door doelsaldo.</t>
  </si>
  <si>
    <t>3-S</t>
  </si>
  <si>
    <t>Lothars Lover</t>
  </si>
  <si>
    <t>El Gran</t>
  </si>
  <si>
    <t>Winnaar en tweede plaats groep A bepaald door doelsaldo in de groep.</t>
  </si>
  <si>
    <t>Tweede plaats groep B bepaald door doelsaldo.</t>
  </si>
  <si>
    <t>F.C. Selfkant</t>
  </si>
  <si>
    <t>Ouderwetse linksbuiten</t>
  </si>
  <si>
    <t>Dries</t>
  </si>
  <si>
    <t>Marjon</t>
  </si>
  <si>
    <t>Leen</t>
  </si>
  <si>
    <t>Arjan</t>
  </si>
  <si>
    <t>Peter</t>
  </si>
  <si>
    <t>Reindert</t>
  </si>
  <si>
    <t>Annita</t>
  </si>
  <si>
    <t>Winnaar groep C bepaald door doelsaldo in de groep.</t>
  </si>
  <si>
    <t>Tweede plaats groep C bepaald door doelsaldo in de groep.</t>
  </si>
  <si>
    <t>Tweede plaats groep D bepaald door hoogste aantal punte</t>
  </si>
  <si>
    <t>Les Verts</t>
  </si>
  <si>
    <t>Winnaar groep D bepaald door doelsaldo in de groep.</t>
  </si>
  <si>
    <t>Tweede plaats groep D bepaald door doelsaldo in de groep.</t>
  </si>
  <si>
    <t>Blablablaf</t>
  </si>
  <si>
    <t>Tweede plaats groep C bepaald door aantal doelpunten in de groep.</t>
  </si>
  <si>
    <t>Mannshaft der Freund</t>
  </si>
  <si>
    <t>WST3W</t>
  </si>
  <si>
    <t>Chogogo</t>
  </si>
  <si>
    <t>Colonne V</t>
  </si>
  <si>
    <t>City United</t>
  </si>
  <si>
    <t>Harro</t>
  </si>
  <si>
    <t>Angele</t>
  </si>
  <si>
    <t>Wilem</t>
  </si>
  <si>
    <t>Joris</t>
  </si>
  <si>
    <t>Linda</t>
  </si>
  <si>
    <t>Matthijs</t>
  </si>
  <si>
    <t>Jolanthe</t>
  </si>
  <si>
    <t>Gemiddeld</t>
  </si>
  <si>
    <t>Gerard</t>
  </si>
  <si>
    <t>EK:10 WK: 15</t>
  </si>
  <si>
    <t>bij wk.nl 25</t>
  </si>
  <si>
    <t>Hier worden de boni bepaald voor laatste 16, laatste 8, laatste 4, finalisten en winnaar</t>
  </si>
  <si>
    <t>N is gereserveerd voor handmatige aanpassing volgorde</t>
  </si>
  <si>
    <t>Bonus extra</t>
  </si>
</sst>
</file>

<file path=xl/styles.xml><?xml version="1.0" encoding="utf-8"?>
<styleSheet xmlns="http://schemas.openxmlformats.org/spreadsheetml/2006/main">
  <numFmts count="7">
    <numFmt numFmtId="164" formatCode="ddd\ "/>
    <numFmt numFmtId="165" formatCode="d\ mmmm"/>
    <numFmt numFmtId="166" formatCode="0.0"/>
    <numFmt numFmtId="167" formatCode="m/d/yyyy"/>
    <numFmt numFmtId="168" formatCode="d/m;@"/>
    <numFmt numFmtId="169" formatCode="h:mm;@"/>
    <numFmt numFmtId="170" formatCode="ddd"/>
  </numFmts>
  <fonts count="52">
    <font>
      <sz val="10"/>
      <name val="Arial"/>
      <family val="2"/>
    </font>
    <font>
      <u/>
      <sz val="11"/>
      <color indexed="12"/>
      <name val="Calibri"/>
      <family val="2"/>
    </font>
    <font>
      <sz val="11"/>
      <color indexed="8"/>
      <name val="Calibri"/>
      <family val="2"/>
    </font>
    <font>
      <sz val="10"/>
      <color indexed="47"/>
      <name val="Arial"/>
      <family val="2"/>
    </font>
    <font>
      <sz val="14"/>
      <name val="Arial"/>
      <family val="2"/>
    </font>
    <font>
      <b/>
      <sz val="10"/>
      <name val="Arial"/>
      <family val="2"/>
    </font>
    <font>
      <b/>
      <u/>
      <sz val="10"/>
      <color indexed="10"/>
      <name val="Arial"/>
      <family val="2"/>
    </font>
    <font>
      <u/>
      <sz val="10"/>
      <color indexed="12"/>
      <name val="Arial"/>
      <family val="2"/>
    </font>
    <font>
      <b/>
      <sz val="10"/>
      <color indexed="9"/>
      <name val="Arial"/>
      <family val="2"/>
    </font>
    <font>
      <b/>
      <sz val="8"/>
      <name val="Arial"/>
      <family val="2"/>
    </font>
    <font>
      <b/>
      <sz val="14"/>
      <name val="Arial"/>
      <family val="2"/>
    </font>
    <font>
      <sz val="8"/>
      <name val="Arial"/>
      <family val="2"/>
    </font>
    <font>
      <sz val="7"/>
      <color indexed="8"/>
      <name val="Arial"/>
      <family val="2"/>
    </font>
    <font>
      <b/>
      <sz val="8"/>
      <color indexed="10"/>
      <name val="Arial"/>
      <family val="2"/>
    </font>
    <font>
      <b/>
      <sz val="8"/>
      <color indexed="53"/>
      <name val="Arial"/>
      <family val="2"/>
    </font>
    <font>
      <sz val="10"/>
      <color indexed="53"/>
      <name val="Arial"/>
      <family val="2"/>
    </font>
    <font>
      <b/>
      <sz val="10"/>
      <color indexed="34"/>
      <name val="Calibri"/>
      <family val="2"/>
    </font>
    <font>
      <sz val="10"/>
      <name val="Calibri"/>
      <family val="2"/>
    </font>
    <font>
      <b/>
      <sz val="10"/>
      <color indexed="9"/>
      <name val="Calibri"/>
      <family val="2"/>
    </font>
    <font>
      <sz val="10"/>
      <color indexed="9"/>
      <name val="Calibri"/>
      <family val="2"/>
    </font>
    <font>
      <b/>
      <sz val="10"/>
      <name val="Calibri"/>
      <family val="2"/>
    </font>
    <font>
      <sz val="9"/>
      <color indexed="8"/>
      <name val="Calibri"/>
      <family val="2"/>
    </font>
    <font>
      <sz val="10"/>
      <color indexed="10"/>
      <name val="Calibri"/>
      <family val="2"/>
    </font>
    <font>
      <sz val="11"/>
      <color indexed="60"/>
      <name val="Calibri"/>
      <family val="2"/>
    </font>
    <font>
      <sz val="16"/>
      <color indexed="30"/>
      <name val="Calibri"/>
      <family val="2"/>
    </font>
    <font>
      <b/>
      <sz val="16"/>
      <color indexed="30"/>
      <name val="Calibri"/>
      <family val="2"/>
    </font>
    <font>
      <sz val="16"/>
      <color indexed="60"/>
      <name val="Calibri"/>
      <family val="2"/>
    </font>
    <font>
      <u/>
      <sz val="11"/>
      <color indexed="8"/>
      <name val="Calibri"/>
      <family val="2"/>
    </font>
    <font>
      <i/>
      <sz val="11"/>
      <color indexed="40"/>
      <name val="Calibri"/>
      <family val="2"/>
    </font>
    <font>
      <sz val="11"/>
      <color indexed="40"/>
      <name val="Calibri"/>
      <family val="2"/>
    </font>
    <font>
      <b/>
      <sz val="11"/>
      <color indexed="8"/>
      <name val="Calibri"/>
      <family val="2"/>
    </font>
    <font>
      <b/>
      <sz val="11"/>
      <color indexed="60"/>
      <name val="Calibri"/>
      <family val="2"/>
    </font>
    <font>
      <sz val="11"/>
      <color indexed="10"/>
      <name val="Calibri"/>
      <family val="2"/>
    </font>
    <font>
      <sz val="11"/>
      <name val="Calibri"/>
      <family val="2"/>
    </font>
    <font>
      <b/>
      <u/>
      <sz val="10"/>
      <name val="Arial"/>
      <family val="2"/>
    </font>
    <font>
      <i/>
      <sz val="10"/>
      <name val="Arial"/>
      <family val="2"/>
    </font>
    <font>
      <sz val="10"/>
      <color rgb="FFFF0000"/>
      <name val="Arial"/>
      <family val="2"/>
    </font>
    <font>
      <sz val="10"/>
      <color theme="0" tint="-9.9978637043366805E-2"/>
      <name val="Calibri"/>
      <family val="2"/>
    </font>
    <font>
      <b/>
      <sz val="10"/>
      <color rgb="FFFFC000"/>
      <name val="Calibri"/>
      <family val="2"/>
    </font>
    <font>
      <sz val="8"/>
      <color rgb="FFFF0000"/>
      <name val="Arial"/>
      <family val="2"/>
    </font>
    <font>
      <b/>
      <sz val="8"/>
      <color rgb="FFFF0000"/>
      <name val="Arial"/>
      <family val="2"/>
    </font>
    <font>
      <sz val="9"/>
      <color indexed="81"/>
      <name val="Tahoma"/>
      <family val="2"/>
    </font>
    <font>
      <b/>
      <sz val="9"/>
      <color indexed="81"/>
      <name val="Tahoma"/>
      <family val="2"/>
    </font>
    <font>
      <u/>
      <sz val="10"/>
      <name val="Arial"/>
      <family val="2"/>
    </font>
    <font>
      <sz val="10"/>
      <color theme="0" tint="-0.249977111117893"/>
      <name val="Arial"/>
      <family val="2"/>
    </font>
    <font>
      <i/>
      <sz val="10"/>
      <color indexed="34"/>
      <name val="Arial"/>
      <family val="2"/>
    </font>
    <font>
      <sz val="9"/>
      <name val="Calibri"/>
      <family val="2"/>
    </font>
    <font>
      <sz val="10"/>
      <color theme="0" tint="-4.9989318521683403E-2"/>
      <name val="Calibri"/>
      <family val="2"/>
    </font>
    <font>
      <b/>
      <sz val="10"/>
      <color theme="0" tint="-4.9989318521683403E-2"/>
      <name val="Calibri"/>
      <family val="2"/>
    </font>
    <font>
      <sz val="9"/>
      <color theme="0" tint="-0.34998626667073579"/>
      <name val="Calibri"/>
      <family val="2"/>
    </font>
    <font>
      <sz val="9"/>
      <color theme="0" tint="-0.249977111117893"/>
      <name val="Calibri"/>
      <family val="2"/>
    </font>
    <font>
      <b/>
      <sz val="10"/>
      <color theme="0" tint="-0.499984740745262"/>
      <name val="Calibri"/>
      <family val="2"/>
    </font>
  </fonts>
  <fills count="26">
    <fill>
      <patternFill patternType="none"/>
    </fill>
    <fill>
      <patternFill patternType="gray125"/>
    </fill>
    <fill>
      <patternFill patternType="solid">
        <fgColor indexed="9"/>
        <bgColor indexed="27"/>
      </patternFill>
    </fill>
    <fill>
      <patternFill patternType="solid">
        <fgColor indexed="52"/>
        <bgColor indexed="14"/>
      </patternFill>
    </fill>
    <fill>
      <patternFill patternType="solid">
        <fgColor indexed="51"/>
        <bgColor indexed="34"/>
      </patternFill>
    </fill>
    <fill>
      <patternFill patternType="solid">
        <fgColor indexed="47"/>
        <bgColor indexed="45"/>
      </patternFill>
    </fill>
    <fill>
      <patternFill patternType="solid">
        <fgColor indexed="10"/>
        <bgColor indexed="16"/>
      </patternFill>
    </fill>
    <fill>
      <patternFill patternType="solid">
        <fgColor indexed="16"/>
        <bgColor indexed="10"/>
      </patternFill>
    </fill>
    <fill>
      <patternFill patternType="solid">
        <fgColor indexed="8"/>
        <bgColor indexed="18"/>
      </patternFill>
    </fill>
    <fill>
      <patternFill patternType="solid">
        <fgColor indexed="60"/>
        <bgColor indexed="53"/>
      </patternFill>
    </fill>
    <fill>
      <patternFill patternType="solid">
        <fgColor indexed="14"/>
        <bgColor indexed="37"/>
      </patternFill>
    </fill>
    <fill>
      <patternFill patternType="solid">
        <fgColor indexed="13"/>
        <bgColor indexed="51"/>
      </patternFill>
    </fill>
    <fill>
      <patternFill patternType="solid">
        <fgColor indexed="36"/>
        <bgColor indexed="43"/>
      </patternFill>
    </fill>
    <fill>
      <patternFill patternType="solid">
        <fgColor indexed="42"/>
        <bgColor indexed="41"/>
      </patternFill>
    </fill>
    <fill>
      <patternFill patternType="solid">
        <fgColor indexed="24"/>
        <bgColor indexed="46"/>
      </patternFill>
    </fill>
    <fill>
      <patternFill patternType="solid">
        <fgColor indexed="38"/>
        <bgColor indexed="49"/>
      </patternFill>
    </fill>
    <fill>
      <patternFill patternType="solid">
        <fgColor indexed="34"/>
        <bgColor indexed="51"/>
      </patternFill>
    </fill>
    <fill>
      <patternFill patternType="solid">
        <fgColor indexed="46"/>
        <bgColor indexed="24"/>
      </patternFill>
    </fill>
    <fill>
      <patternFill patternType="solid">
        <fgColor indexed="26"/>
        <bgColor indexed="42"/>
      </patternFill>
    </fill>
    <fill>
      <patternFill patternType="solid">
        <fgColor rgb="FFFFFF00"/>
        <bgColor indexed="64"/>
      </patternFill>
    </fill>
    <fill>
      <patternFill patternType="solid">
        <fgColor theme="0" tint="-9.9978637043366805E-2"/>
        <bgColor indexed="64"/>
      </patternFill>
    </fill>
    <fill>
      <patternFill patternType="solid">
        <fgColor rgb="FFFFC000"/>
        <bgColor indexed="64"/>
      </patternFill>
    </fill>
    <fill>
      <patternFill patternType="solid">
        <fgColor theme="1"/>
        <bgColor indexed="64"/>
      </patternFill>
    </fill>
    <fill>
      <patternFill patternType="solid">
        <fgColor rgb="FFFFC000"/>
        <bgColor indexed="41"/>
      </patternFill>
    </fill>
    <fill>
      <patternFill patternType="solid">
        <fgColor rgb="FFFF66FF"/>
        <bgColor indexed="37"/>
      </patternFill>
    </fill>
    <fill>
      <patternFill patternType="solid">
        <fgColor rgb="FFFF3399"/>
        <bgColor indexed="53"/>
      </patternFill>
    </fill>
  </fills>
  <borders count="19">
    <border>
      <left/>
      <right/>
      <top/>
      <bottom/>
      <diagonal/>
    </border>
    <border>
      <left/>
      <right/>
      <top style="thin">
        <color indexed="53"/>
      </top>
      <bottom style="thin">
        <color indexed="53"/>
      </bottom>
      <diagonal/>
    </border>
    <border>
      <left/>
      <right/>
      <top style="thin">
        <color indexed="53"/>
      </top>
      <bottom/>
      <diagonal/>
    </border>
    <border>
      <left style="thin">
        <color indexed="60"/>
      </left>
      <right style="thin">
        <color indexed="60"/>
      </right>
      <top style="thin">
        <color indexed="60"/>
      </top>
      <bottom style="thin">
        <color indexed="60"/>
      </bottom>
      <diagonal/>
    </border>
    <border>
      <left/>
      <right/>
      <top style="thin">
        <color indexed="8"/>
      </top>
      <bottom style="thin">
        <color indexed="8"/>
      </bottom>
      <diagonal/>
    </border>
    <border>
      <left style="thin">
        <color indexed="53"/>
      </left>
      <right/>
      <top style="thin">
        <color indexed="53"/>
      </top>
      <bottom style="thin">
        <color indexed="53"/>
      </bottom>
      <diagonal/>
    </border>
    <border>
      <left/>
      <right style="thin">
        <color indexed="53"/>
      </right>
      <top style="thin">
        <color indexed="53"/>
      </top>
      <bottom style="thin">
        <color indexed="53"/>
      </bottom>
      <diagonal/>
    </border>
    <border>
      <left style="thin">
        <color indexed="53"/>
      </left>
      <right style="thin">
        <color indexed="53"/>
      </right>
      <top style="thin">
        <color indexed="53"/>
      </top>
      <bottom style="thin">
        <color indexed="53"/>
      </bottom>
      <diagonal/>
    </border>
    <border>
      <left/>
      <right/>
      <top/>
      <bottom style="thin">
        <color indexed="53"/>
      </bottom>
      <diagonal/>
    </border>
    <border>
      <left style="thin">
        <color indexed="53"/>
      </left>
      <right/>
      <top/>
      <bottom/>
      <diagonal/>
    </border>
    <border>
      <left/>
      <right/>
      <top/>
      <bottom style="medium">
        <color indexed="9"/>
      </bottom>
      <diagonal/>
    </border>
    <border>
      <left/>
      <right/>
      <top style="medium">
        <color indexed="9"/>
      </top>
      <bottom/>
      <diagonal/>
    </border>
    <border>
      <left/>
      <right/>
      <top/>
      <bottom style="thin">
        <color indexed="8"/>
      </bottom>
      <diagonal/>
    </border>
    <border>
      <left/>
      <right/>
      <top style="medium">
        <color indexed="9"/>
      </top>
      <bottom style="thin">
        <color indexed="8"/>
      </bottom>
      <diagonal/>
    </border>
    <border>
      <left/>
      <right/>
      <top style="medium">
        <color indexed="31"/>
      </top>
      <bottom style="medium">
        <color indexed="31"/>
      </bottom>
      <diagonal/>
    </border>
    <border>
      <left/>
      <right/>
      <top/>
      <bottom style="medium">
        <color indexed="31"/>
      </bottom>
      <diagonal/>
    </border>
    <border>
      <left style="hair">
        <color indexed="53"/>
      </left>
      <right/>
      <top/>
      <bottom/>
      <diagonal/>
    </border>
    <border>
      <left/>
      <right/>
      <top/>
      <bottom style="hair">
        <color indexed="53"/>
      </bottom>
      <diagonal/>
    </border>
    <border>
      <left/>
      <right/>
      <top/>
      <bottom style="thin">
        <color indexed="64"/>
      </bottom>
      <diagonal/>
    </border>
  </borders>
  <cellStyleXfs count="5">
    <xf numFmtId="0" fontId="0" fillId="0" borderId="0"/>
    <xf numFmtId="0" fontId="7" fillId="0" borderId="0"/>
    <xf numFmtId="0" fontId="1" fillId="0" borderId="0"/>
    <xf numFmtId="0" fontId="2" fillId="0" borderId="0"/>
    <xf numFmtId="0" fontId="2" fillId="0" borderId="0"/>
  </cellStyleXfs>
  <cellXfs count="381">
    <xf numFmtId="0" fontId="0" fillId="0" borderId="0" xfId="0"/>
    <xf numFmtId="0" fontId="0" fillId="0" borderId="0" xfId="0" applyFont="1" applyFill="1" applyBorder="1" applyProtection="1"/>
    <xf numFmtId="0" fontId="0" fillId="0" borderId="0" xfId="0" applyFont="1" applyFill="1" applyBorder="1"/>
    <xf numFmtId="0" fontId="3" fillId="2" borderId="0" xfId="0" applyFont="1" applyFill="1" applyBorder="1" applyProtection="1">
      <protection locked="0"/>
    </xf>
    <xf numFmtId="0" fontId="0" fillId="0" borderId="0" xfId="0" applyFont="1" applyFill="1" applyBorder="1" applyProtection="1">
      <protection locked="0"/>
    </xf>
    <xf numFmtId="0" fontId="0" fillId="2" borderId="0" xfId="0" applyFont="1" applyFill="1" applyBorder="1"/>
    <xf numFmtId="0" fontId="4" fillId="2" borderId="0" xfId="0" applyFont="1" applyFill="1" applyBorder="1" applyAlignment="1" applyProtection="1"/>
    <xf numFmtId="0" fontId="4" fillId="2" borderId="0" xfId="0" applyFont="1" applyFill="1" applyBorder="1" applyAlignment="1"/>
    <xf numFmtId="0" fontId="4" fillId="0" borderId="0" xfId="0" applyFont="1" applyFill="1" applyBorder="1" applyAlignment="1"/>
    <xf numFmtId="0" fontId="0" fillId="2" borderId="0" xfId="0" applyFont="1" applyFill="1" applyBorder="1" applyProtection="1">
      <protection locked="0"/>
    </xf>
    <xf numFmtId="0" fontId="0" fillId="2" borderId="0" xfId="0" applyFont="1" applyFill="1" applyBorder="1" applyProtection="1"/>
    <xf numFmtId="0" fontId="5" fillId="2" borderId="0" xfId="0" applyFont="1" applyFill="1" applyBorder="1" applyAlignment="1" applyProtection="1"/>
    <xf numFmtId="0" fontId="0" fillId="2" borderId="0" xfId="0" applyFont="1" applyFill="1" applyBorder="1" applyAlignment="1" applyProtection="1"/>
    <xf numFmtId="0" fontId="5" fillId="3" borderId="1" xfId="0" applyFont="1" applyFill="1" applyBorder="1" applyProtection="1"/>
    <xf numFmtId="0" fontId="0" fillId="3" borderId="1" xfId="0" applyFont="1" applyFill="1" applyBorder="1" applyProtection="1"/>
    <xf numFmtId="0" fontId="5" fillId="3" borderId="1" xfId="0" applyFont="1" applyFill="1" applyBorder="1" applyAlignment="1" applyProtection="1"/>
    <xf numFmtId="0" fontId="0" fillId="3" borderId="1" xfId="0" applyFont="1" applyFill="1" applyBorder="1" applyAlignment="1" applyProtection="1"/>
    <xf numFmtId="0" fontId="5" fillId="3" borderId="2" xfId="0" applyFont="1" applyFill="1" applyBorder="1" applyAlignment="1" applyProtection="1">
      <alignment horizontal="center"/>
    </xf>
    <xf numFmtId="0" fontId="0" fillId="3" borderId="2" xfId="0" applyFont="1" applyFill="1" applyBorder="1" applyAlignment="1" applyProtection="1">
      <alignment horizontal="center" wrapText="1"/>
    </xf>
    <xf numFmtId="0" fontId="0" fillId="3" borderId="0" xfId="0" applyFont="1" applyFill="1" applyBorder="1"/>
    <xf numFmtId="0" fontId="5" fillId="2" borderId="0" xfId="0" applyFont="1" applyFill="1" applyBorder="1" applyProtection="1"/>
    <xf numFmtId="0" fontId="6" fillId="2" borderId="0" xfId="0" applyFont="1" applyFill="1" applyBorder="1" applyProtection="1"/>
    <xf numFmtId="0" fontId="5" fillId="2" borderId="3" xfId="0" applyFont="1" applyFill="1" applyBorder="1" applyAlignment="1" applyProtection="1">
      <alignment horizontal="center" vertical="top" wrapText="1"/>
    </xf>
    <xf numFmtId="0" fontId="5" fillId="2" borderId="0" xfId="0" applyFont="1" applyFill="1" applyBorder="1" applyAlignment="1" applyProtection="1">
      <alignment wrapText="1"/>
    </xf>
    <xf numFmtId="0" fontId="0" fillId="4" borderId="1" xfId="0" applyFont="1" applyFill="1" applyBorder="1" applyProtection="1"/>
    <xf numFmtId="0" fontId="5" fillId="4" borderId="1" xfId="0" applyFont="1" applyFill="1" applyBorder="1" applyAlignment="1" applyProtection="1"/>
    <xf numFmtId="0" fontId="0" fillId="4" borderId="1" xfId="0" applyFont="1" applyFill="1" applyBorder="1" applyAlignment="1" applyProtection="1"/>
    <xf numFmtId="0" fontId="0" fillId="4" borderId="3" xfId="0" applyFont="1" applyFill="1" applyBorder="1" applyAlignment="1" applyProtection="1">
      <alignment horizontal="center"/>
    </xf>
    <xf numFmtId="0" fontId="0" fillId="4" borderId="1" xfId="0" applyFont="1" applyFill="1" applyBorder="1"/>
    <xf numFmtId="0" fontId="0" fillId="4" borderId="4" xfId="0" applyFont="1" applyFill="1" applyBorder="1"/>
    <xf numFmtId="0" fontId="0" fillId="2" borderId="3" xfId="0" applyFont="1" applyFill="1" applyBorder="1" applyAlignment="1" applyProtection="1">
      <alignment horizontal="center"/>
    </xf>
    <xf numFmtId="0" fontId="0" fillId="4" borderId="1" xfId="0" applyFont="1" applyFill="1" applyBorder="1" applyAlignment="1" applyProtection="1">
      <alignment horizontal="center"/>
    </xf>
    <xf numFmtId="0" fontId="0" fillId="2" borderId="0" xfId="0" applyFont="1" applyFill="1" applyBorder="1" applyAlignment="1" applyProtection="1">
      <alignment horizontal="center"/>
    </xf>
    <xf numFmtId="0" fontId="0" fillId="3" borderId="1" xfId="0" applyFont="1" applyFill="1" applyBorder="1" applyProtection="1">
      <protection locked="0"/>
    </xf>
    <xf numFmtId="0" fontId="0" fillId="5" borderId="0" xfId="0" applyFont="1" applyFill="1" applyBorder="1" applyProtection="1">
      <protection locked="0"/>
    </xf>
    <xf numFmtId="1" fontId="0" fillId="2" borderId="0" xfId="0" applyNumberFormat="1" applyFont="1" applyFill="1"/>
    <xf numFmtId="0" fontId="0" fillId="2" borderId="0" xfId="0" applyFont="1" applyFill="1"/>
    <xf numFmtId="0" fontId="0" fillId="2" borderId="0" xfId="0" applyFont="1" applyFill="1" applyAlignment="1">
      <alignment horizontal="left"/>
    </xf>
    <xf numFmtId="0" fontId="0" fillId="2" borderId="0" xfId="0" applyFont="1" applyFill="1" applyAlignment="1">
      <alignment horizontal="center"/>
    </xf>
    <xf numFmtId="0" fontId="0" fillId="2" borderId="0" xfId="0" applyFill="1" applyProtection="1"/>
    <xf numFmtId="0" fontId="0" fillId="0" borderId="0" xfId="0" applyFill="1" applyBorder="1" applyProtection="1"/>
    <xf numFmtId="1" fontId="0" fillId="2" borderId="0" xfId="0" applyNumberFormat="1" applyFont="1" applyFill="1" applyBorder="1"/>
    <xf numFmtId="0" fontId="0" fillId="2" borderId="0" xfId="0" applyFont="1" applyFill="1" applyBorder="1" applyAlignment="1">
      <alignment horizontal="left"/>
    </xf>
    <xf numFmtId="0" fontId="0" fillId="2" borderId="0" xfId="0" applyFont="1" applyFill="1" applyBorder="1" applyAlignment="1">
      <alignment horizontal="center"/>
    </xf>
    <xf numFmtId="0" fontId="0" fillId="2" borderId="0" xfId="0" applyFill="1" applyBorder="1" applyProtection="1"/>
    <xf numFmtId="0" fontId="0" fillId="0" borderId="0" xfId="0" applyNumberFormat="1" applyFill="1" applyBorder="1" applyProtection="1"/>
    <xf numFmtId="1" fontId="9" fillId="2" borderId="0" xfId="0" applyNumberFormat="1" applyFont="1" applyFill="1" applyAlignment="1">
      <alignment horizontal="left" vertical="top"/>
    </xf>
    <xf numFmtId="0" fontId="10" fillId="2" borderId="0" xfId="0" applyFont="1" applyFill="1"/>
    <xf numFmtId="0" fontId="0" fillId="2" borderId="0" xfId="0" applyFont="1" applyFill="1" applyAlignment="1" applyProtection="1">
      <alignment horizontal="left"/>
    </xf>
    <xf numFmtId="0" fontId="0" fillId="2" borderId="0" xfId="0" applyFont="1" applyFill="1" applyProtection="1"/>
    <xf numFmtId="0" fontId="0" fillId="2" borderId="0" xfId="0" applyFont="1" applyFill="1" applyAlignment="1" applyProtection="1">
      <alignment wrapText="1"/>
    </xf>
    <xf numFmtId="0" fontId="11" fillId="2" borderId="0" xfId="1" applyNumberFormat="1" applyFont="1" applyFill="1" applyBorder="1" applyAlignment="1" applyProtection="1">
      <alignment horizontal="left" vertical="top"/>
      <protection locked="0"/>
    </xf>
    <xf numFmtId="1" fontId="0" fillId="2" borderId="0" xfId="0" applyNumberFormat="1" applyFont="1" applyFill="1" applyProtection="1"/>
    <xf numFmtId="0" fontId="0" fillId="2" borderId="0" xfId="0" applyFont="1" applyFill="1" applyAlignment="1" applyProtection="1">
      <alignment horizontal="center"/>
    </xf>
    <xf numFmtId="0" fontId="12" fillId="2" borderId="0" xfId="0" applyFont="1" applyFill="1" applyBorder="1" applyAlignment="1" applyProtection="1">
      <alignment horizontal="left" vertical="center"/>
    </xf>
    <xf numFmtId="1" fontId="9" fillId="4" borderId="5" xfId="0" applyNumberFormat="1" applyFont="1" applyFill="1" applyBorder="1" applyAlignment="1"/>
    <xf numFmtId="0" fontId="9" fillId="4" borderId="1" xfId="0" applyFont="1" applyFill="1" applyBorder="1" applyAlignment="1"/>
    <xf numFmtId="1" fontId="9" fillId="4" borderId="1" xfId="0" applyNumberFormat="1" applyFont="1" applyFill="1" applyBorder="1" applyAlignment="1"/>
    <xf numFmtId="0" fontId="9" fillId="4" borderId="6" xfId="0" applyFont="1" applyFill="1" applyBorder="1" applyAlignment="1"/>
    <xf numFmtId="0" fontId="11" fillId="2" borderId="0" xfId="0" applyFont="1" applyFill="1"/>
    <xf numFmtId="0" fontId="9" fillId="4" borderId="7" xfId="0" applyFont="1" applyFill="1" applyBorder="1" applyAlignment="1">
      <alignment horizontal="center"/>
    </xf>
    <xf numFmtId="0" fontId="9" fillId="4" borderId="7" xfId="0" applyFont="1" applyFill="1" applyBorder="1" applyAlignment="1" applyProtection="1">
      <alignment horizontal="left"/>
    </xf>
    <xf numFmtId="0" fontId="9" fillId="4" borderId="7" xfId="0" applyFont="1" applyFill="1" applyBorder="1" applyAlignment="1" applyProtection="1"/>
    <xf numFmtId="0" fontId="9" fillId="4" borderId="7" xfId="0" applyFont="1" applyFill="1" applyBorder="1" applyProtection="1"/>
    <xf numFmtId="1" fontId="11" fillId="2" borderId="7" xfId="0" applyNumberFormat="1" applyFont="1" applyFill="1" applyBorder="1" applyAlignment="1">
      <alignment horizontal="left"/>
    </xf>
    <xf numFmtId="164" fontId="11" fillId="2" borderId="7" xfId="0" applyNumberFormat="1" applyFont="1" applyFill="1" applyBorder="1" applyAlignment="1">
      <alignment horizontal="left"/>
    </xf>
    <xf numFmtId="165" fontId="11" fillId="2" borderId="7" xfId="0" applyNumberFormat="1" applyFont="1" applyFill="1" applyBorder="1" applyAlignment="1">
      <alignment horizontal="left" wrapText="1"/>
    </xf>
    <xf numFmtId="20" fontId="11" fillId="2" borderId="7" xfId="0" applyNumberFormat="1" applyFont="1" applyFill="1" applyBorder="1"/>
    <xf numFmtId="0" fontId="11" fillId="2" borderId="7" xfId="0" applyFont="1" applyFill="1" applyBorder="1" applyAlignment="1"/>
    <xf numFmtId="0" fontId="11" fillId="2" borderId="7" xfId="0" applyFont="1" applyFill="1" applyBorder="1"/>
    <xf numFmtId="1" fontId="11" fillId="2" borderId="7" xfId="0" applyNumberFormat="1" applyFont="1" applyFill="1" applyBorder="1" applyProtection="1">
      <protection locked="0"/>
    </xf>
    <xf numFmtId="0" fontId="11" fillId="2" borderId="7" xfId="0" applyFont="1" applyFill="1" applyBorder="1" applyAlignment="1">
      <alignment horizontal="center"/>
    </xf>
    <xf numFmtId="0" fontId="11" fillId="2" borderId="7" xfId="0" applyFont="1" applyFill="1" applyBorder="1" applyAlignment="1" applyProtection="1">
      <alignment horizontal="left"/>
    </xf>
    <xf numFmtId="0" fontId="11" fillId="2" borderId="7" xfId="0" applyFont="1" applyFill="1" applyBorder="1" applyProtection="1"/>
    <xf numFmtId="1" fontId="11" fillId="5" borderId="7" xfId="0" applyNumberFormat="1" applyFont="1" applyFill="1" applyBorder="1" applyAlignment="1">
      <alignment horizontal="left"/>
    </xf>
    <xf numFmtId="164" fontId="11" fillId="5" borderId="7" xfId="0" applyNumberFormat="1" applyFont="1" applyFill="1" applyBorder="1" applyAlignment="1">
      <alignment horizontal="left"/>
    </xf>
    <xf numFmtId="165" fontId="11" fillId="5" borderId="7" xfId="0" applyNumberFormat="1" applyFont="1" applyFill="1" applyBorder="1" applyAlignment="1">
      <alignment horizontal="left" wrapText="1"/>
    </xf>
    <xf numFmtId="20" fontId="11" fillId="5" borderId="7" xfId="0" applyNumberFormat="1" applyFont="1" applyFill="1" applyBorder="1"/>
    <xf numFmtId="0" fontId="11" fillId="5" borderId="7" xfId="0" applyFont="1" applyFill="1" applyBorder="1" applyAlignment="1"/>
    <xf numFmtId="0" fontId="11" fillId="5" borderId="7" xfId="0" applyFont="1" applyFill="1" applyBorder="1"/>
    <xf numFmtId="1" fontId="11" fillId="5" borderId="7" xfId="0" applyNumberFormat="1" applyFont="1" applyFill="1" applyBorder="1" applyProtection="1">
      <protection locked="0"/>
    </xf>
    <xf numFmtId="0" fontId="11" fillId="5" borderId="7" xfId="0" applyFont="1" applyFill="1" applyBorder="1" applyAlignment="1">
      <alignment horizontal="center"/>
    </xf>
    <xf numFmtId="0" fontId="11" fillId="5" borderId="7" xfId="0" applyFont="1" applyFill="1" applyBorder="1" applyAlignment="1" applyProtection="1">
      <alignment horizontal="left"/>
    </xf>
    <xf numFmtId="0" fontId="11" fillId="5" borderId="7" xfId="0" applyFont="1" applyFill="1" applyBorder="1" applyProtection="1"/>
    <xf numFmtId="0" fontId="13" fillId="2" borderId="0" xfId="0" applyFont="1" applyFill="1" applyAlignment="1" applyProtection="1">
      <alignment horizontal="left"/>
    </xf>
    <xf numFmtId="0" fontId="11" fillId="2" borderId="0" xfId="0" applyFont="1" applyFill="1" applyProtection="1"/>
    <xf numFmtId="0" fontId="11" fillId="2" borderId="0" xfId="0" applyFont="1" applyFill="1" applyAlignment="1" applyProtection="1">
      <alignment horizontal="left"/>
    </xf>
    <xf numFmtId="1" fontId="11" fillId="2" borderId="0" xfId="0" applyNumberFormat="1" applyFont="1" applyFill="1"/>
    <xf numFmtId="0" fontId="11" fillId="2" borderId="0" xfId="0" applyFont="1" applyFill="1" applyAlignment="1">
      <alignment horizontal="left"/>
    </xf>
    <xf numFmtId="20" fontId="11" fillId="2" borderId="0" xfId="0" applyNumberFormat="1" applyFont="1" applyFill="1"/>
    <xf numFmtId="0" fontId="11" fillId="2" borderId="0" xfId="0" applyFont="1" applyFill="1" applyAlignment="1"/>
    <xf numFmtId="0" fontId="11" fillId="2" borderId="0" xfId="0" applyFont="1" applyFill="1" applyAlignment="1">
      <alignment horizontal="center"/>
    </xf>
    <xf numFmtId="0" fontId="11" fillId="4" borderId="7" xfId="0" applyFont="1" applyFill="1" applyBorder="1" applyAlignment="1" applyProtection="1"/>
    <xf numFmtId="1" fontId="11" fillId="2" borderId="7" xfId="0" applyNumberFormat="1" applyFont="1" applyFill="1" applyBorder="1" applyAlignment="1" applyProtection="1">
      <alignment horizontal="left"/>
    </xf>
    <xf numFmtId="164" fontId="11" fillId="2" borderId="7" xfId="0" applyNumberFormat="1" applyFont="1" applyFill="1" applyBorder="1" applyAlignment="1" applyProtection="1">
      <alignment horizontal="left"/>
    </xf>
    <xf numFmtId="165" fontId="11" fillId="2" borderId="7" xfId="0" applyNumberFormat="1" applyFont="1" applyFill="1" applyBorder="1" applyAlignment="1" applyProtection="1">
      <alignment horizontal="left" wrapText="1"/>
    </xf>
    <xf numFmtId="20" fontId="11" fillId="2" borderId="7" xfId="0" applyNumberFormat="1" applyFont="1" applyFill="1" applyBorder="1" applyProtection="1"/>
    <xf numFmtId="0" fontId="11" fillId="2" borderId="7" xfId="0" applyFont="1" applyFill="1" applyBorder="1" applyAlignment="1" applyProtection="1"/>
    <xf numFmtId="0" fontId="11" fillId="2" borderId="7" xfId="0" applyFont="1" applyFill="1" applyBorder="1" applyAlignment="1" applyProtection="1">
      <alignment horizontal="center"/>
    </xf>
    <xf numFmtId="1" fontId="11" fillId="5" borderId="7" xfId="0" applyNumberFormat="1" applyFont="1" applyFill="1" applyBorder="1" applyAlignment="1" applyProtection="1">
      <alignment horizontal="left"/>
    </xf>
    <xf numFmtId="164" fontId="11" fillId="5" borderId="7" xfId="0" applyNumberFormat="1" applyFont="1" applyFill="1" applyBorder="1" applyAlignment="1" applyProtection="1">
      <alignment horizontal="left"/>
    </xf>
    <xf numFmtId="165" fontId="11" fillId="5" borderId="7" xfId="0" applyNumberFormat="1" applyFont="1" applyFill="1" applyBorder="1" applyAlignment="1" applyProtection="1">
      <alignment horizontal="left" wrapText="1"/>
    </xf>
    <xf numFmtId="20" fontId="11" fillId="5" borderId="7" xfId="0" applyNumberFormat="1" applyFont="1" applyFill="1" applyBorder="1" applyProtection="1"/>
    <xf numFmtId="0" fontId="11" fillId="5" borderId="7" xfId="0" applyFont="1" applyFill="1" applyBorder="1" applyAlignment="1" applyProtection="1"/>
    <xf numFmtId="0" fontId="11" fillId="5" borderId="7" xfId="0" applyFont="1" applyFill="1" applyBorder="1" applyAlignment="1" applyProtection="1">
      <alignment horizontal="center"/>
    </xf>
    <xf numFmtId="1" fontId="0" fillId="2" borderId="8" xfId="0" applyNumberFormat="1" applyFont="1" applyFill="1" applyBorder="1" applyProtection="1"/>
    <xf numFmtId="0" fontId="0" fillId="2" borderId="8" xfId="0" applyFont="1" applyFill="1" applyBorder="1" applyProtection="1"/>
    <xf numFmtId="0" fontId="0" fillId="2" borderId="8" xfId="0" applyFont="1" applyFill="1" applyBorder="1" applyAlignment="1" applyProtection="1">
      <alignment horizontal="left"/>
    </xf>
    <xf numFmtId="0" fontId="0" fillId="2" borderId="8" xfId="0" applyFont="1" applyFill="1" applyBorder="1" applyAlignment="1" applyProtection="1">
      <alignment horizontal="center"/>
    </xf>
    <xf numFmtId="1" fontId="0" fillId="2" borderId="0" xfId="0" applyNumberFormat="1" applyFont="1" applyFill="1" applyBorder="1" applyProtection="1"/>
    <xf numFmtId="1" fontId="9" fillId="4" borderId="5" xfId="0" applyNumberFormat="1" applyFont="1" applyFill="1" applyBorder="1" applyAlignment="1" applyProtection="1"/>
    <xf numFmtId="0" fontId="9" fillId="4" borderId="1" xfId="0" applyFont="1" applyFill="1" applyBorder="1" applyAlignment="1" applyProtection="1"/>
    <xf numFmtId="1" fontId="9" fillId="4" borderId="1" xfId="0" applyNumberFormat="1" applyFont="1" applyFill="1" applyBorder="1" applyAlignment="1" applyProtection="1"/>
    <xf numFmtId="0" fontId="9" fillId="4" borderId="7" xfId="0" applyFont="1" applyFill="1" applyBorder="1" applyAlignment="1" applyProtection="1">
      <alignment horizontal="center"/>
    </xf>
    <xf numFmtId="0" fontId="9" fillId="2" borderId="0" xfId="0" applyFont="1" applyFill="1" applyBorder="1" applyAlignment="1" applyProtection="1">
      <alignment horizontal="center"/>
    </xf>
    <xf numFmtId="0" fontId="15" fillId="2" borderId="0" xfId="0" applyFont="1" applyFill="1" applyAlignment="1" applyProtection="1">
      <alignment horizontal="center"/>
    </xf>
    <xf numFmtId="0" fontId="11" fillId="2" borderId="7" xfId="0" applyFont="1" applyFill="1" applyBorder="1" applyAlignment="1" applyProtection="1">
      <alignment horizontal="center"/>
      <protection locked="0"/>
    </xf>
    <xf numFmtId="0" fontId="11" fillId="2" borderId="0" xfId="0" applyFont="1" applyFill="1" applyBorder="1" applyAlignment="1" applyProtection="1">
      <alignment horizontal="center"/>
    </xf>
    <xf numFmtId="0" fontId="11" fillId="2" borderId="0" xfId="0" applyFont="1" applyFill="1" applyBorder="1" applyAlignment="1" applyProtection="1"/>
    <xf numFmtId="0" fontId="11" fillId="5" borderId="7" xfId="0" applyFont="1" applyFill="1" applyBorder="1" applyAlignment="1" applyProtection="1">
      <alignment horizontal="center"/>
      <protection locked="0"/>
    </xf>
    <xf numFmtId="0" fontId="0" fillId="2" borderId="8" xfId="0" applyFont="1" applyFill="1" applyBorder="1" applyAlignment="1" applyProtection="1"/>
    <xf numFmtId="0" fontId="0" fillId="2" borderId="0" xfId="0" applyFill="1" applyBorder="1" applyAlignment="1" applyProtection="1">
      <alignment horizontal="center"/>
    </xf>
    <xf numFmtId="1" fontId="11" fillId="2" borderId="7" xfId="0" applyNumberFormat="1" applyFont="1" applyFill="1" applyBorder="1" applyAlignment="1" applyProtection="1">
      <protection locked="0"/>
    </xf>
    <xf numFmtId="1" fontId="11" fillId="5" borderId="7" xfId="0" applyNumberFormat="1" applyFont="1" applyFill="1" applyBorder="1" applyAlignment="1" applyProtection="1">
      <protection locked="0"/>
    </xf>
    <xf numFmtId="0" fontId="15" fillId="2" borderId="0" xfId="0" applyFont="1" applyFill="1" applyBorder="1" applyAlignment="1" applyProtection="1">
      <alignment horizontal="center"/>
    </xf>
    <xf numFmtId="0" fontId="15" fillId="2" borderId="8" xfId="0" applyFont="1" applyFill="1" applyBorder="1" applyProtection="1"/>
    <xf numFmtId="0" fontId="0" fillId="2" borderId="0" xfId="0" applyFont="1" applyFill="1" applyBorder="1" applyAlignment="1" applyProtection="1">
      <alignment horizontal="left"/>
    </xf>
    <xf numFmtId="0" fontId="15" fillId="2" borderId="0" xfId="0" applyFont="1" applyFill="1" applyProtection="1"/>
    <xf numFmtId="0" fontId="9" fillId="4" borderId="5" xfId="0" applyFont="1" applyFill="1" applyBorder="1" applyAlignment="1">
      <alignment horizontal="center"/>
    </xf>
    <xf numFmtId="0" fontId="11" fillId="2" borderId="5" xfId="0" applyFont="1" applyFill="1" applyBorder="1" applyAlignment="1">
      <alignment horizontal="center"/>
    </xf>
    <xf numFmtId="1" fontId="16" fillId="6" borderId="0" xfId="0" applyNumberFormat="1" applyFont="1" applyFill="1" applyProtection="1"/>
    <xf numFmtId="0" fontId="0" fillId="6" borderId="0" xfId="0" applyFont="1" applyFill="1" applyProtection="1"/>
    <xf numFmtId="0" fontId="0" fillId="6" borderId="0" xfId="0" applyFont="1" applyFill="1" applyAlignment="1" applyProtection="1">
      <alignment horizontal="left"/>
    </xf>
    <xf numFmtId="1" fontId="0" fillId="7" borderId="0" xfId="0" applyNumberFormat="1" applyFont="1" applyFill="1" applyProtection="1"/>
    <xf numFmtId="0" fontId="0" fillId="7" borderId="0" xfId="0" applyFont="1" applyFill="1" applyAlignment="1" applyProtection="1">
      <alignment horizontal="center"/>
    </xf>
    <xf numFmtId="1" fontId="0" fillId="2" borderId="0" xfId="0" applyNumberFormat="1" applyFont="1" applyFill="1" applyProtection="1">
      <protection locked="0"/>
    </xf>
    <xf numFmtId="0" fontId="0" fillId="2" borderId="0" xfId="0" applyFont="1" applyFill="1" applyProtection="1">
      <protection locked="0"/>
    </xf>
    <xf numFmtId="0" fontId="0" fillId="2" borderId="0" xfId="0" applyFont="1" applyFill="1" applyAlignment="1" applyProtection="1">
      <alignment horizontal="left"/>
      <protection locked="0"/>
    </xf>
    <xf numFmtId="0" fontId="0" fillId="2" borderId="0" xfId="0" applyFont="1" applyFill="1" applyAlignment="1" applyProtection="1">
      <alignment horizontal="center"/>
      <protection locked="0"/>
    </xf>
    <xf numFmtId="0" fontId="17" fillId="0" borderId="0" xfId="0" applyFont="1"/>
    <xf numFmtId="0" fontId="18" fillId="8" borderId="10" xfId="0" applyFont="1" applyFill="1" applyBorder="1"/>
    <xf numFmtId="0" fontId="19" fillId="9" borderId="0" xfId="0" applyFont="1" applyFill="1"/>
    <xf numFmtId="0" fontId="19" fillId="10" borderId="0" xfId="0" applyFont="1" applyFill="1"/>
    <xf numFmtId="0" fontId="20" fillId="0" borderId="0" xfId="0" applyFont="1"/>
    <xf numFmtId="1" fontId="17" fillId="0" borderId="11" xfId="0" applyNumberFormat="1" applyFont="1" applyFill="1" applyBorder="1"/>
    <xf numFmtId="0" fontId="21" fillId="0" borderId="11" xfId="0" applyFont="1" applyFill="1" applyBorder="1"/>
    <xf numFmtId="0" fontId="17" fillId="0" borderId="0" xfId="0" applyFont="1" applyFill="1"/>
    <xf numFmtId="0" fontId="21" fillId="0" borderId="12" xfId="0" applyFont="1" applyFill="1" applyBorder="1"/>
    <xf numFmtId="1" fontId="17" fillId="0" borderId="0" xfId="0" applyNumberFormat="1" applyFont="1"/>
    <xf numFmtId="0" fontId="21" fillId="0" borderId="0" xfId="0" applyFont="1" applyFill="1" applyBorder="1"/>
    <xf numFmtId="0" fontId="21" fillId="0" borderId="13" xfId="0" applyFont="1" applyFill="1" applyBorder="1"/>
    <xf numFmtId="0" fontId="18" fillId="10" borderId="0" xfId="0" applyNumberFormat="1" applyFont="1" applyFill="1"/>
    <xf numFmtId="0" fontId="17" fillId="12" borderId="0" xfId="0" applyFont="1" applyFill="1"/>
    <xf numFmtId="0" fontId="17" fillId="13" borderId="0" xfId="0" applyFont="1" applyFill="1"/>
    <xf numFmtId="0" fontId="22" fillId="0" borderId="0" xfId="0" applyFont="1"/>
    <xf numFmtId="49" fontId="18" fillId="8" borderId="10" xfId="0" applyNumberFormat="1" applyFont="1" applyFill="1" applyBorder="1"/>
    <xf numFmtId="49" fontId="17" fillId="0" borderId="0" xfId="0" applyNumberFormat="1" applyFont="1"/>
    <xf numFmtId="166" fontId="22" fillId="0" borderId="0" xfId="0" applyNumberFormat="1" applyFont="1"/>
    <xf numFmtId="166" fontId="17" fillId="0" borderId="0" xfId="0" applyNumberFormat="1" applyFont="1"/>
    <xf numFmtId="1" fontId="17" fillId="0" borderId="0" xfId="0" applyNumberFormat="1" applyFont="1" applyFill="1"/>
    <xf numFmtId="166" fontId="22" fillId="0" borderId="0" xfId="0" applyNumberFormat="1" applyFont="1" applyFill="1"/>
    <xf numFmtId="166" fontId="17" fillId="0" borderId="0" xfId="0" applyNumberFormat="1" applyFont="1" applyFill="1"/>
    <xf numFmtId="0" fontId="19" fillId="14" borderId="0" xfId="0" applyFont="1" applyFill="1"/>
    <xf numFmtId="0" fontId="19" fillId="15" borderId="0" xfId="0" applyFont="1" applyFill="1"/>
    <xf numFmtId="0" fontId="17" fillId="11" borderId="0" xfId="0" applyFont="1" applyFill="1"/>
    <xf numFmtId="0" fontId="2" fillId="0" borderId="0" xfId="4" applyAlignment="1"/>
    <xf numFmtId="0" fontId="23" fillId="0" borderId="0" xfId="4" applyFont="1" applyAlignment="1"/>
    <xf numFmtId="0" fontId="25" fillId="0" borderId="0" xfId="4" applyFont="1" applyAlignment="1"/>
    <xf numFmtId="0" fontId="24" fillId="0" borderId="0" xfId="4" applyFont="1" applyAlignment="1"/>
    <xf numFmtId="0" fontId="26" fillId="0" borderId="0" xfId="4" applyFont="1" applyAlignment="1"/>
    <xf numFmtId="0" fontId="2" fillId="0" borderId="0" xfId="4" applyAlignment="1">
      <alignment horizontal="left"/>
    </xf>
    <xf numFmtId="0" fontId="27" fillId="0" borderId="0" xfId="4" applyFont="1" applyAlignment="1">
      <alignment horizontal="left"/>
    </xf>
    <xf numFmtId="0" fontId="23" fillId="0" borderId="0" xfId="4" applyFont="1" applyAlignment="1">
      <alignment horizontal="left"/>
    </xf>
    <xf numFmtId="0" fontId="28" fillId="16" borderId="0" xfId="4" applyFont="1" applyFill="1" applyAlignment="1">
      <alignment horizontal="left"/>
    </xf>
    <xf numFmtId="0" fontId="30" fillId="0" borderId="0" xfId="4" applyFont="1" applyAlignment="1"/>
    <xf numFmtId="0" fontId="30" fillId="11" borderId="0" xfId="4" applyFont="1" applyFill="1" applyAlignment="1"/>
    <xf numFmtId="0" fontId="30" fillId="0" borderId="0" xfId="4" applyFont="1" applyAlignment="1">
      <alignment horizontal="left"/>
    </xf>
    <xf numFmtId="0" fontId="30" fillId="0" borderId="0" xfId="4" applyFont="1" applyAlignment="1">
      <alignment horizontal="right"/>
    </xf>
    <xf numFmtId="0" fontId="30" fillId="0" borderId="0" xfId="4" applyFont="1" applyAlignment="1">
      <alignment horizontal="center"/>
    </xf>
    <xf numFmtId="0" fontId="31" fillId="0" borderId="0" xfId="4" applyFont="1" applyAlignment="1">
      <alignment horizontal="center"/>
    </xf>
    <xf numFmtId="167" fontId="2" fillId="0" borderId="0" xfId="4" applyNumberFormat="1" applyAlignment="1">
      <alignment horizontal="left"/>
    </xf>
    <xf numFmtId="20" fontId="2" fillId="0" borderId="0" xfId="4" applyNumberFormat="1" applyAlignment="1">
      <alignment horizontal="left"/>
    </xf>
    <xf numFmtId="0" fontId="2" fillId="0" borderId="0" xfId="4" applyFont="1" applyAlignment="1">
      <alignment horizontal="right"/>
    </xf>
    <xf numFmtId="0" fontId="2" fillId="0" borderId="0" xfId="4" applyFont="1" applyAlignment="1">
      <alignment horizontal="center"/>
    </xf>
    <xf numFmtId="1" fontId="23" fillId="0" borderId="0" xfId="4" applyNumberFormat="1" applyFont="1" applyAlignment="1">
      <alignment horizontal="center"/>
    </xf>
    <xf numFmtId="1" fontId="2" fillId="0" borderId="0" xfId="4" applyNumberFormat="1" applyAlignment="1">
      <alignment horizontal="center"/>
    </xf>
    <xf numFmtId="0" fontId="2" fillId="17" borderId="0" xfId="4" applyFill="1" applyAlignment="1">
      <alignment horizontal="center"/>
    </xf>
    <xf numFmtId="0" fontId="2" fillId="0" borderId="0" xfId="4" applyFill="1" applyAlignment="1">
      <alignment horizontal="center"/>
    </xf>
    <xf numFmtId="0" fontId="1" fillId="0" borderId="0" xfId="2" applyNumberFormat="1" applyFont="1" applyFill="1" applyBorder="1" applyAlignment="1" applyProtection="1"/>
    <xf numFmtId="0" fontId="1" fillId="0" borderId="0" xfId="2" applyNumberFormat="1" applyFont="1" applyFill="1" applyBorder="1" applyAlignment="1" applyProtection="1">
      <alignment horizontal="left"/>
    </xf>
    <xf numFmtId="0" fontId="32" fillId="0" borderId="0" xfId="4" applyFont="1" applyAlignment="1">
      <alignment horizontal="center"/>
    </xf>
    <xf numFmtId="0" fontId="29" fillId="16" borderId="0" xfId="4" applyFont="1" applyFill="1" applyAlignment="1">
      <alignment horizontal="center"/>
    </xf>
    <xf numFmtId="0" fontId="33" fillId="11" borderId="0" xfId="4" applyFont="1" applyFill="1" applyAlignment="1">
      <alignment horizontal="center"/>
    </xf>
    <xf numFmtId="0" fontId="0" fillId="2" borderId="0" xfId="0" applyFill="1"/>
    <xf numFmtId="0" fontId="9" fillId="4" borderId="7" xfId="0" applyFont="1" applyFill="1" applyBorder="1" applyAlignment="1"/>
    <xf numFmtId="0" fontId="9" fillId="4" borderId="7" xfId="0" applyFont="1" applyFill="1" applyBorder="1" applyAlignment="1" applyProtection="1">
      <protection hidden="1"/>
    </xf>
    <xf numFmtId="1" fontId="11" fillId="5" borderId="7" xfId="0" applyNumberFormat="1" applyFont="1" applyFill="1" applyBorder="1" applyAlignment="1" applyProtection="1">
      <alignment horizontal="left"/>
      <protection locked="0"/>
    </xf>
    <xf numFmtId="1" fontId="11" fillId="2" borderId="7" xfId="0" applyNumberFormat="1" applyFont="1" applyFill="1" applyBorder="1" applyAlignment="1" applyProtection="1">
      <alignment horizontal="left"/>
      <protection locked="0"/>
    </xf>
    <xf numFmtId="0" fontId="11" fillId="2" borderId="16" xfId="0" applyFont="1" applyFill="1" applyBorder="1"/>
    <xf numFmtId="0" fontId="11" fillId="2" borderId="0" xfId="0" applyFont="1" applyFill="1" applyProtection="1">
      <protection locked="0"/>
    </xf>
    <xf numFmtId="0" fontId="11" fillId="2" borderId="16" xfId="0" applyFont="1" applyFill="1" applyBorder="1" applyProtection="1">
      <protection locked="0"/>
    </xf>
    <xf numFmtId="0" fontId="9" fillId="2" borderId="0" xfId="0" applyFont="1" applyFill="1" applyProtection="1">
      <protection locked="0"/>
    </xf>
    <xf numFmtId="0" fontId="9" fillId="2" borderId="7" xfId="0" applyFont="1" applyFill="1" applyBorder="1" applyProtection="1"/>
    <xf numFmtId="0" fontId="9" fillId="5" borderId="7" xfId="0" applyFont="1" applyFill="1" applyBorder="1" applyProtection="1"/>
    <xf numFmtId="0" fontId="9" fillId="2" borderId="0" xfId="0" applyFont="1" applyFill="1" applyAlignment="1">
      <alignment horizontal="center"/>
    </xf>
    <xf numFmtId="0" fontId="9" fillId="2" borderId="0" xfId="0" applyFont="1" applyFill="1"/>
    <xf numFmtId="0" fontId="9" fillId="2" borderId="0" xfId="0" applyFont="1" applyFill="1" applyAlignment="1"/>
    <xf numFmtId="0" fontId="9" fillId="4" borderId="7" xfId="0" applyFont="1" applyFill="1" applyBorder="1"/>
    <xf numFmtId="0" fontId="11" fillId="4" borderId="7" xfId="0" applyFont="1" applyFill="1" applyBorder="1"/>
    <xf numFmtId="1" fontId="11" fillId="2" borderId="0" xfId="0" applyNumberFormat="1" applyFont="1" applyFill="1" applyBorder="1" applyAlignment="1">
      <alignment horizontal="left" vertical="center"/>
    </xf>
    <xf numFmtId="168" fontId="11" fillId="2" borderId="0" xfId="0" applyNumberFormat="1" applyFont="1" applyFill="1" applyBorder="1" applyAlignment="1">
      <alignment horizontal="left" vertical="center"/>
    </xf>
    <xf numFmtId="169" fontId="11" fillId="2" borderId="0" xfId="0" applyNumberFormat="1" applyFont="1" applyFill="1" applyBorder="1" applyAlignment="1">
      <alignment horizontal="left" vertical="center"/>
    </xf>
    <xf numFmtId="0" fontId="11" fillId="2" borderId="0" xfId="0" applyNumberFormat="1" applyFont="1" applyFill="1" applyBorder="1" applyAlignment="1">
      <alignment horizontal="left" vertical="center"/>
    </xf>
    <xf numFmtId="0" fontId="11" fillId="2" borderId="0" xfId="0" applyNumberFormat="1" applyFont="1" applyFill="1" applyBorder="1" applyAlignment="1">
      <alignment horizontal="left"/>
    </xf>
    <xf numFmtId="1" fontId="11" fillId="2" borderId="0" xfId="0" applyNumberFormat="1" applyFont="1" applyFill="1" applyBorder="1" applyAlignment="1">
      <alignment horizontal="center" vertical="center"/>
    </xf>
    <xf numFmtId="0" fontId="11" fillId="2" borderId="0" xfId="0" applyFont="1" applyFill="1" applyBorder="1"/>
    <xf numFmtId="0" fontId="11" fillId="2" borderId="7" xfId="0" applyFont="1" applyFill="1" applyBorder="1" applyAlignment="1">
      <alignment horizontal="left"/>
    </xf>
    <xf numFmtId="0" fontId="11" fillId="5" borderId="7" xfId="0" applyFont="1" applyFill="1" applyBorder="1" applyAlignment="1">
      <alignment horizontal="left"/>
    </xf>
    <xf numFmtId="0" fontId="0" fillId="2" borderId="0" xfId="0" applyNumberFormat="1" applyFont="1" applyFill="1" applyBorder="1" applyAlignment="1">
      <alignment horizontal="left"/>
    </xf>
    <xf numFmtId="0" fontId="0" fillId="2" borderId="0" xfId="0" applyNumberFormat="1" applyFont="1" applyFill="1" applyBorder="1" applyAlignment="1">
      <alignment horizontal="left" vertical="center"/>
    </xf>
    <xf numFmtId="1" fontId="10" fillId="2" borderId="0" xfId="0" applyNumberFormat="1" applyFont="1" applyFill="1" applyProtection="1"/>
    <xf numFmtId="0" fontId="10" fillId="2" borderId="0" xfId="0" applyFont="1" applyFill="1" applyProtection="1"/>
    <xf numFmtId="0" fontId="0" fillId="2" borderId="0" xfId="0" applyFont="1" applyFill="1" applyAlignment="1" applyProtection="1">
      <alignment wrapText="1"/>
      <protection locked="0"/>
    </xf>
    <xf numFmtId="0" fontId="0" fillId="2" borderId="0" xfId="0" applyFont="1" applyFill="1" applyBorder="1" applyAlignment="1" applyProtection="1">
      <alignment horizontal="center"/>
      <protection locked="0"/>
    </xf>
    <xf numFmtId="0" fontId="34" fillId="2" borderId="0" xfId="1" applyNumberFormat="1" applyFont="1" applyFill="1" applyBorder="1" applyAlignment="1" applyProtection="1">
      <alignment horizontal="right"/>
      <protection locked="0" hidden="1"/>
    </xf>
    <xf numFmtId="0" fontId="34" fillId="2" borderId="0" xfId="1" applyNumberFormat="1" applyFont="1" applyFill="1" applyBorder="1" applyAlignment="1" applyProtection="1">
      <protection locked="0" hidden="1"/>
    </xf>
    <xf numFmtId="0" fontId="11" fillId="2" borderId="0" xfId="0" applyFont="1" applyFill="1" applyBorder="1" applyProtection="1">
      <protection locked="0"/>
    </xf>
    <xf numFmtId="0" fontId="9" fillId="2" borderId="0" xfId="0" applyFont="1" applyFill="1" applyBorder="1" applyAlignment="1" applyProtection="1">
      <alignment horizontal="center"/>
      <protection locked="0"/>
    </xf>
    <xf numFmtId="0" fontId="9" fillId="2" borderId="0" xfId="0" applyFont="1" applyFill="1" applyBorder="1" applyAlignment="1" applyProtection="1">
      <protection locked="0"/>
    </xf>
    <xf numFmtId="0" fontId="9" fillId="0" borderId="0" xfId="0" applyFont="1" applyFill="1" applyBorder="1" applyProtection="1">
      <protection locked="0"/>
    </xf>
    <xf numFmtId="0" fontId="11" fillId="0" borderId="0" xfId="0" applyFont="1" applyFill="1" applyBorder="1" applyProtection="1">
      <protection locked="0"/>
    </xf>
    <xf numFmtId="170" fontId="11" fillId="2" borderId="7" xfId="0" applyNumberFormat="1" applyFont="1" applyFill="1" applyBorder="1" applyAlignment="1" applyProtection="1">
      <alignment horizontal="left"/>
      <protection locked="0"/>
    </xf>
    <xf numFmtId="165" fontId="11" fillId="2" borderId="7" xfId="0" applyNumberFormat="1" applyFont="1" applyFill="1" applyBorder="1" applyAlignment="1" applyProtection="1">
      <alignment horizontal="left" wrapText="1"/>
      <protection locked="0"/>
    </xf>
    <xf numFmtId="20" fontId="11" fillId="2" borderId="7" xfId="0" applyNumberFormat="1" applyFont="1" applyFill="1" applyBorder="1" applyProtection="1">
      <protection locked="0"/>
    </xf>
    <xf numFmtId="0" fontId="11" fillId="2" borderId="7" xfId="0" applyFont="1" applyFill="1" applyBorder="1" applyAlignment="1" applyProtection="1">
      <protection locked="0"/>
    </xf>
    <xf numFmtId="0" fontId="11" fillId="2" borderId="0" xfId="0" applyFont="1" applyFill="1" applyBorder="1" applyAlignment="1" applyProtection="1">
      <alignment horizontal="center"/>
      <protection locked="0"/>
    </xf>
    <xf numFmtId="0" fontId="11" fillId="2" borderId="7" xfId="0" applyFont="1" applyFill="1" applyBorder="1" applyProtection="1">
      <protection locked="0"/>
    </xf>
    <xf numFmtId="170" fontId="11" fillId="5" borderId="7" xfId="0" applyNumberFormat="1" applyFont="1" applyFill="1" applyBorder="1" applyAlignment="1" applyProtection="1">
      <alignment horizontal="left"/>
      <protection locked="0"/>
    </xf>
    <xf numFmtId="165" fontId="11" fillId="5" borderId="7" xfId="0" applyNumberFormat="1" applyFont="1" applyFill="1" applyBorder="1" applyAlignment="1" applyProtection="1">
      <alignment horizontal="left" wrapText="1"/>
      <protection locked="0"/>
    </xf>
    <xf numFmtId="20" fontId="11" fillId="5" borderId="7" xfId="0" applyNumberFormat="1" applyFont="1" applyFill="1" applyBorder="1" applyProtection="1">
      <protection locked="0"/>
    </xf>
    <xf numFmtId="0" fontId="11" fillId="5" borderId="7" xfId="0" applyFont="1" applyFill="1" applyBorder="1" applyAlignment="1" applyProtection="1">
      <protection locked="0"/>
    </xf>
    <xf numFmtId="0" fontId="11" fillId="5" borderId="7" xfId="0" applyFont="1" applyFill="1" applyBorder="1" applyProtection="1">
      <protection locked="0"/>
    </xf>
    <xf numFmtId="1" fontId="11" fillId="2" borderId="0" xfId="0" applyNumberFormat="1" applyFont="1" applyFill="1" applyBorder="1" applyProtection="1"/>
    <xf numFmtId="0" fontId="11" fillId="2" borderId="0" xfId="0" applyFont="1" applyFill="1" applyBorder="1" applyProtection="1"/>
    <xf numFmtId="0" fontId="11" fillId="2" borderId="0" xfId="0" applyFont="1" applyFill="1" applyBorder="1" applyAlignment="1" applyProtection="1">
      <alignment horizontal="left"/>
    </xf>
    <xf numFmtId="20" fontId="11" fillId="2" borderId="0" xfId="0" applyNumberFormat="1" applyFont="1" applyFill="1" applyBorder="1" applyProtection="1"/>
    <xf numFmtId="165" fontId="11" fillId="2" borderId="0" xfId="0" applyNumberFormat="1" applyFont="1" applyFill="1" applyBorder="1" applyAlignment="1" applyProtection="1">
      <alignment horizontal="left"/>
    </xf>
    <xf numFmtId="0" fontId="0" fillId="2" borderId="8" xfId="0" applyFont="1" applyFill="1" applyBorder="1" applyProtection="1">
      <protection locked="0"/>
    </xf>
    <xf numFmtId="1" fontId="0" fillId="2" borderId="8" xfId="0" applyNumberFormat="1" applyFont="1" applyFill="1" applyBorder="1" applyProtection="1">
      <protection locked="0"/>
    </xf>
    <xf numFmtId="0" fontId="0" fillId="2" borderId="8" xfId="0" applyFont="1" applyFill="1" applyBorder="1" applyAlignment="1" applyProtection="1">
      <alignment horizontal="left"/>
      <protection locked="0"/>
    </xf>
    <xf numFmtId="0" fontId="0" fillId="2" borderId="8" xfId="0" applyFont="1" applyFill="1" applyBorder="1" applyAlignment="1" applyProtection="1">
      <protection locked="0"/>
    </xf>
    <xf numFmtId="0" fontId="0" fillId="2" borderId="8" xfId="0" applyFont="1" applyFill="1" applyBorder="1" applyAlignment="1" applyProtection="1">
      <alignment horizontal="center"/>
      <protection locked="0"/>
    </xf>
    <xf numFmtId="0" fontId="0" fillId="2" borderId="17" xfId="0" applyFont="1" applyFill="1" applyBorder="1" applyProtection="1">
      <protection locked="0"/>
    </xf>
    <xf numFmtId="0" fontId="35" fillId="0" borderId="0" xfId="0" applyFont="1"/>
    <xf numFmtId="0" fontId="36" fillId="0" borderId="0" xfId="0" applyFont="1"/>
    <xf numFmtId="0" fontId="36" fillId="0" borderId="0" xfId="0" applyFont="1" applyFill="1"/>
    <xf numFmtId="0" fontId="0" fillId="20" borderId="0" xfId="0" applyFill="1"/>
    <xf numFmtId="0" fontId="0" fillId="0" borderId="0" xfId="0" applyFont="1"/>
    <xf numFmtId="0" fontId="37" fillId="0" borderId="0" xfId="0" applyFont="1"/>
    <xf numFmtId="1" fontId="37" fillId="0" borderId="0" xfId="0" applyNumberFormat="1" applyFont="1"/>
    <xf numFmtId="0" fontId="17" fillId="0" borderId="0" xfId="0" applyNumberFormat="1" applyFont="1"/>
    <xf numFmtId="0" fontId="22" fillId="0" borderId="0" xfId="0" applyNumberFormat="1" applyFont="1"/>
    <xf numFmtId="0" fontId="9" fillId="2" borderId="9" xfId="0" applyFont="1" applyFill="1" applyBorder="1" applyAlignment="1" applyProtection="1">
      <alignment horizontal="center"/>
    </xf>
    <xf numFmtId="0" fontId="15" fillId="2" borderId="9" xfId="0" applyFont="1" applyFill="1" applyBorder="1" applyAlignment="1" applyProtection="1">
      <alignment horizontal="center"/>
    </xf>
    <xf numFmtId="0" fontId="36" fillId="20" borderId="0" xfId="0" applyFont="1" applyFill="1"/>
    <xf numFmtId="0" fontId="2" fillId="0" borderId="0" xfId="4" applyFont="1" applyFill="1" applyAlignment="1">
      <alignment horizontal="center"/>
    </xf>
    <xf numFmtId="1" fontId="23" fillId="0" borderId="0" xfId="4" applyNumberFormat="1" applyFont="1" applyFill="1" applyAlignment="1">
      <alignment horizontal="center"/>
    </xf>
    <xf numFmtId="1" fontId="2" fillId="0" borderId="0" xfId="4" applyNumberFormat="1" applyFill="1" applyAlignment="1">
      <alignment horizontal="center"/>
    </xf>
    <xf numFmtId="0" fontId="0" fillId="0" borderId="0" xfId="0" applyFill="1"/>
    <xf numFmtId="1" fontId="39" fillId="2" borderId="7" xfId="0" applyNumberFormat="1" applyFont="1" applyFill="1" applyBorder="1" applyProtection="1"/>
    <xf numFmtId="1" fontId="39" fillId="5" borderId="7" xfId="0" applyNumberFormat="1" applyFont="1" applyFill="1" applyBorder="1" applyProtection="1"/>
    <xf numFmtId="0" fontId="36" fillId="2" borderId="8" xfId="0" applyFont="1" applyFill="1" applyBorder="1" applyProtection="1"/>
    <xf numFmtId="0" fontId="36" fillId="2" borderId="0" xfId="0" applyFont="1" applyFill="1" applyProtection="1"/>
    <xf numFmtId="0" fontId="40" fillId="4" borderId="1" xfId="0" applyFont="1" applyFill="1" applyBorder="1" applyAlignment="1" applyProtection="1"/>
    <xf numFmtId="0" fontId="36" fillId="2" borderId="0" xfId="0" applyFont="1" applyFill="1" applyBorder="1" applyProtection="1"/>
    <xf numFmtId="0" fontId="40" fillId="4" borderId="1" xfId="0" applyFont="1" applyFill="1" applyBorder="1" applyAlignment="1"/>
    <xf numFmtId="20" fontId="39" fillId="2" borderId="7" xfId="0" applyNumberFormat="1" applyFont="1" applyFill="1" applyBorder="1"/>
    <xf numFmtId="0" fontId="36" fillId="6" borderId="0" xfId="0" applyFont="1" applyFill="1" applyProtection="1"/>
    <xf numFmtId="0" fontId="39" fillId="2" borderId="7" xfId="0" applyFont="1" applyFill="1" applyBorder="1" applyAlignment="1" applyProtection="1"/>
    <xf numFmtId="0" fontId="39" fillId="5" borderId="7" xfId="0" applyFont="1" applyFill="1" applyBorder="1" applyAlignment="1" applyProtection="1"/>
    <xf numFmtId="0" fontId="40" fillId="4" borderId="6" xfId="0" applyFont="1" applyFill="1" applyBorder="1" applyAlignment="1" applyProtection="1"/>
    <xf numFmtId="0" fontId="40" fillId="4" borderId="6" xfId="0" applyFont="1" applyFill="1" applyBorder="1" applyAlignment="1"/>
    <xf numFmtId="0" fontId="0" fillId="0" borderId="0" xfId="0" applyFill="1" applyBorder="1" applyProtection="1">
      <protection locked="0"/>
    </xf>
    <xf numFmtId="0" fontId="36" fillId="0" borderId="0" xfId="0" applyFont="1" applyFill="1" applyBorder="1" applyProtection="1">
      <protection locked="0"/>
    </xf>
    <xf numFmtId="0" fontId="11" fillId="0" borderId="7" xfId="0" applyFont="1" applyFill="1" applyBorder="1"/>
    <xf numFmtId="0" fontId="43" fillId="0" borderId="0" xfId="0" applyFont="1"/>
    <xf numFmtId="0" fontId="5" fillId="0" borderId="0" xfId="0" applyFont="1"/>
    <xf numFmtId="170" fontId="39" fillId="2" borderId="7" xfId="0" applyNumberFormat="1" applyFont="1" applyFill="1" applyBorder="1" applyAlignment="1" applyProtection="1">
      <alignment horizontal="left"/>
      <protection locked="0"/>
    </xf>
    <xf numFmtId="165" fontId="39" fillId="2" borderId="7" xfId="0" applyNumberFormat="1" applyFont="1" applyFill="1" applyBorder="1" applyAlignment="1" applyProtection="1">
      <alignment horizontal="left" wrapText="1"/>
      <protection locked="0"/>
    </xf>
    <xf numFmtId="20" fontId="39" fillId="2" borderId="7" xfId="0" applyNumberFormat="1" applyFont="1" applyFill="1" applyBorder="1" applyProtection="1">
      <protection locked="0"/>
    </xf>
    <xf numFmtId="170" fontId="39" fillId="5" borderId="7" xfId="0" applyNumberFormat="1" applyFont="1" applyFill="1" applyBorder="1" applyAlignment="1" applyProtection="1">
      <alignment horizontal="left"/>
      <protection locked="0"/>
    </xf>
    <xf numFmtId="165" fontId="39" fillId="5" borderId="7" xfId="0" applyNumberFormat="1" applyFont="1" applyFill="1" applyBorder="1" applyAlignment="1" applyProtection="1">
      <alignment horizontal="left" wrapText="1"/>
      <protection locked="0"/>
    </xf>
    <xf numFmtId="20" fontId="39" fillId="5" borderId="7" xfId="0" applyNumberFormat="1" applyFont="1" applyFill="1" applyBorder="1" applyProtection="1">
      <protection locked="0"/>
    </xf>
    <xf numFmtId="0" fontId="44" fillId="0" borderId="0" xfId="0" applyFont="1" applyFill="1" applyBorder="1" applyProtection="1">
      <protection locked="0"/>
    </xf>
    <xf numFmtId="0" fontId="45" fillId="7" borderId="0" xfId="0" applyFont="1" applyFill="1" applyProtection="1">
      <protection locked="0"/>
    </xf>
    <xf numFmtId="0" fontId="2" fillId="19" borderId="0" xfId="4" applyFill="1" applyAlignment="1"/>
    <xf numFmtId="0" fontId="2" fillId="21" borderId="0" xfId="4" applyFill="1" applyAlignment="1">
      <alignment horizontal="left"/>
    </xf>
    <xf numFmtId="0" fontId="2" fillId="0" borderId="0" xfId="4" applyNumberFormat="1" applyAlignment="1">
      <alignment horizontal="left"/>
    </xf>
    <xf numFmtId="0" fontId="2" fillId="0" borderId="0" xfId="4" applyNumberFormat="1" applyFont="1" applyAlignment="1">
      <alignment horizontal="right"/>
    </xf>
    <xf numFmtId="0" fontId="2" fillId="0" borderId="0" xfId="4" applyNumberFormat="1" applyFont="1" applyAlignment="1">
      <alignment horizontal="center"/>
    </xf>
    <xf numFmtId="0" fontId="2" fillId="0" borderId="0" xfId="4" applyNumberFormat="1" applyFont="1" applyFill="1" applyAlignment="1">
      <alignment horizontal="center"/>
    </xf>
    <xf numFmtId="0" fontId="2" fillId="0" borderId="0" xfId="4" applyNumberFormat="1" applyFill="1" applyAlignment="1">
      <alignment horizontal="center"/>
    </xf>
    <xf numFmtId="0" fontId="23" fillId="0" borderId="0" xfId="4" applyNumberFormat="1" applyFont="1" applyFill="1" applyAlignment="1">
      <alignment horizontal="center"/>
    </xf>
    <xf numFmtId="0" fontId="0" fillId="0" borderId="0" xfId="0" applyNumberFormat="1"/>
    <xf numFmtId="0" fontId="30" fillId="0" borderId="0" xfId="4" applyNumberFormat="1" applyFont="1" applyAlignment="1"/>
    <xf numFmtId="0" fontId="30" fillId="0" borderId="0" xfId="4" applyNumberFormat="1" applyFont="1" applyFill="1" applyAlignment="1"/>
    <xf numFmtId="0" fontId="2" fillId="0" borderId="0" xfId="4" applyNumberFormat="1" applyFill="1" applyAlignment="1"/>
    <xf numFmtId="0" fontId="30" fillId="0" borderId="0" xfId="4" applyNumberFormat="1" applyFont="1" applyAlignment="1">
      <alignment horizontal="right"/>
    </xf>
    <xf numFmtId="0" fontId="2" fillId="0" borderId="0" xfId="4" applyNumberFormat="1" applyFont="1" applyAlignment="1">
      <alignment horizontal="left"/>
    </xf>
    <xf numFmtId="0" fontId="2" fillId="0" borderId="0" xfId="4" applyNumberFormat="1" applyAlignment="1"/>
    <xf numFmtId="0" fontId="30" fillId="0" borderId="0" xfId="4" applyNumberFormat="1" applyFont="1" applyAlignment="1">
      <alignment horizontal="left"/>
    </xf>
    <xf numFmtId="0" fontId="2" fillId="0" borderId="0" xfId="4" applyNumberFormat="1" applyFont="1" applyFill="1" applyAlignment="1">
      <alignment horizontal="right"/>
    </xf>
    <xf numFmtId="0" fontId="23" fillId="0" borderId="0" xfId="4" applyNumberFormat="1" applyFont="1" applyFill="1" applyAlignment="1">
      <alignment horizontal="right"/>
    </xf>
    <xf numFmtId="0" fontId="23" fillId="0" borderId="0" xfId="4" applyNumberFormat="1" applyFont="1" applyFill="1" applyAlignment="1"/>
    <xf numFmtId="0" fontId="30" fillId="0" borderId="14" xfId="4" applyNumberFormat="1" applyFont="1" applyBorder="1" applyAlignment="1"/>
    <xf numFmtId="0" fontId="2" fillId="18" borderId="15" xfId="4" applyNumberFormat="1" applyFont="1" applyFill="1" applyBorder="1" applyAlignment="1"/>
    <xf numFmtId="0" fontId="2" fillId="0" borderId="15" xfId="4" applyNumberFormat="1" applyFont="1" applyBorder="1" applyAlignment="1"/>
    <xf numFmtId="0" fontId="2" fillId="0" borderId="12" xfId="4" applyNumberFormat="1" applyBorder="1" applyAlignment="1"/>
    <xf numFmtId="0" fontId="2" fillId="0" borderId="12" xfId="4" applyNumberFormat="1" applyFill="1" applyBorder="1" applyAlignment="1"/>
    <xf numFmtId="0" fontId="23" fillId="0" borderId="12" xfId="4" applyNumberFormat="1" applyFont="1" applyFill="1" applyBorder="1" applyAlignment="1"/>
    <xf numFmtId="0" fontId="23" fillId="0" borderId="0" xfId="4" applyNumberFormat="1" applyFont="1" applyAlignment="1"/>
    <xf numFmtId="0" fontId="23" fillId="0" borderId="12" xfId="4" applyNumberFormat="1" applyFont="1" applyBorder="1" applyAlignment="1"/>
    <xf numFmtId="0" fontId="46" fillId="0" borderId="12" xfId="0" applyFont="1" applyFill="1" applyBorder="1"/>
    <xf numFmtId="0" fontId="38" fillId="22" borderId="0" xfId="0" applyFont="1" applyFill="1"/>
    <xf numFmtId="0" fontId="21" fillId="21" borderId="0" xfId="0" applyFont="1" applyFill="1" applyBorder="1"/>
    <xf numFmtId="0" fontId="46" fillId="21" borderId="12" xfId="0" applyFont="1" applyFill="1" applyBorder="1"/>
    <xf numFmtId="0" fontId="17" fillId="23" borderId="0" xfId="0" applyFont="1" applyFill="1"/>
    <xf numFmtId="0" fontId="47" fillId="0" borderId="0" xfId="0" applyFont="1"/>
    <xf numFmtId="0" fontId="47" fillId="0" borderId="0" xfId="0" applyFont="1" applyFill="1"/>
    <xf numFmtId="0" fontId="48" fillId="0" borderId="0" xfId="0" applyFont="1"/>
    <xf numFmtId="49" fontId="47" fillId="0" borderId="0" xfId="0" applyNumberFormat="1" applyFont="1"/>
    <xf numFmtId="1" fontId="47" fillId="0" borderId="0" xfId="0" applyNumberFormat="1" applyFont="1" applyFill="1"/>
    <xf numFmtId="0" fontId="19" fillId="24" borderId="0" xfId="0" applyFont="1" applyFill="1"/>
    <xf numFmtId="0" fontId="19" fillId="25" borderId="0" xfId="0" applyFont="1" applyFill="1"/>
    <xf numFmtId="166" fontId="2" fillId="0" borderId="0" xfId="4" applyNumberFormat="1" applyFont="1" applyAlignment="1">
      <alignment horizontal="center"/>
    </xf>
    <xf numFmtId="49" fontId="18" fillId="8" borderId="10" xfId="0" applyNumberFormat="1" applyFont="1" applyFill="1" applyBorder="1" applyAlignment="1">
      <alignment horizontal="center"/>
    </xf>
    <xf numFmtId="1" fontId="19" fillId="9" borderId="0" xfId="0" applyNumberFormat="1" applyFont="1" applyFill="1" applyAlignment="1">
      <alignment horizontal="center"/>
    </xf>
    <xf numFmtId="1" fontId="19" fillId="10" borderId="0" xfId="0" applyNumberFormat="1" applyFont="1" applyFill="1" applyAlignment="1">
      <alignment horizontal="center"/>
    </xf>
    <xf numFmtId="1" fontId="17" fillId="0" borderId="0" xfId="0" applyNumberFormat="1" applyFont="1" applyAlignment="1">
      <alignment horizontal="center"/>
    </xf>
    <xf numFmtId="1" fontId="19" fillId="14" borderId="0" xfId="0" applyNumberFormat="1" applyFont="1" applyFill="1" applyAlignment="1">
      <alignment horizontal="center"/>
    </xf>
    <xf numFmtId="1" fontId="19" fillId="15" borderId="0" xfId="0" applyNumberFormat="1" applyFont="1" applyFill="1" applyAlignment="1">
      <alignment horizontal="center"/>
    </xf>
    <xf numFmtId="1" fontId="17" fillId="0" borderId="0" xfId="0" applyNumberFormat="1" applyFont="1" applyFill="1" applyAlignment="1">
      <alignment horizontal="center"/>
    </xf>
    <xf numFmtId="1" fontId="17" fillId="11" borderId="0" xfId="0" applyNumberFormat="1" applyFont="1" applyFill="1" applyAlignment="1">
      <alignment horizontal="center"/>
    </xf>
    <xf numFmtId="0" fontId="37" fillId="0" borderId="0" xfId="0" applyFont="1" applyAlignment="1">
      <alignment horizontal="center"/>
    </xf>
    <xf numFmtId="0" fontId="17" fillId="0" borderId="0" xfId="0" applyFont="1" applyAlignment="1">
      <alignment horizontal="center"/>
    </xf>
    <xf numFmtId="1" fontId="37" fillId="0" borderId="0" xfId="0" applyNumberFormat="1" applyFont="1" applyAlignment="1">
      <alignment horizontal="center"/>
    </xf>
    <xf numFmtId="0" fontId="11" fillId="2" borderId="7" xfId="0" applyFont="1" applyFill="1" applyBorder="1" applyAlignment="1" applyProtection="1">
      <alignment horizontal="center"/>
      <protection locked="0"/>
    </xf>
    <xf numFmtId="0" fontId="11" fillId="5" borderId="7" xfId="0" applyFont="1" applyFill="1" applyBorder="1" applyAlignment="1" applyProtection="1">
      <alignment horizontal="center"/>
      <protection locked="0"/>
    </xf>
    <xf numFmtId="0" fontId="0" fillId="4" borderId="1" xfId="0" applyFill="1" applyBorder="1" applyProtection="1"/>
    <xf numFmtId="0" fontId="21" fillId="19" borderId="12" xfId="0" applyFont="1" applyFill="1" applyBorder="1"/>
    <xf numFmtId="0" fontId="21" fillId="19" borderId="11" xfId="0" applyFont="1" applyFill="1" applyBorder="1"/>
    <xf numFmtId="0" fontId="21" fillId="19" borderId="0" xfId="0" applyFont="1" applyFill="1" applyBorder="1"/>
    <xf numFmtId="0" fontId="21" fillId="19" borderId="13" xfId="0" applyFont="1" applyFill="1" applyBorder="1"/>
    <xf numFmtId="0" fontId="49" fillId="0" borderId="0" xfId="0" applyFont="1" applyFill="1" applyBorder="1"/>
    <xf numFmtId="0" fontId="50" fillId="0" borderId="12" xfId="0" applyFont="1" applyFill="1" applyBorder="1"/>
    <xf numFmtId="0" fontId="50" fillId="0" borderId="0" xfId="0" applyFont="1" applyFill="1" applyBorder="1"/>
    <xf numFmtId="0" fontId="51" fillId="22" borderId="0" xfId="0" applyFont="1" applyFill="1"/>
    <xf numFmtId="20" fontId="17" fillId="0" borderId="0" xfId="0" applyNumberFormat="1" applyFont="1" applyFill="1"/>
    <xf numFmtId="0" fontId="20" fillId="0" borderId="0" xfId="0" applyFont="1" applyFill="1"/>
    <xf numFmtId="0" fontId="20" fillId="0" borderId="0" xfId="0" applyNumberFormat="1" applyFont="1" applyFill="1"/>
    <xf numFmtId="0" fontId="18" fillId="10" borderId="0" xfId="0" applyFont="1" applyFill="1" applyAlignment="1">
      <alignment horizontal="center"/>
    </xf>
    <xf numFmtId="0" fontId="18" fillId="10" borderId="18" xfId="0" applyFont="1" applyFill="1" applyBorder="1" applyAlignment="1">
      <alignment horizontal="center"/>
    </xf>
    <xf numFmtId="0" fontId="20" fillId="0" borderId="0" xfId="0" applyFont="1" applyFill="1" applyAlignment="1">
      <alignment horizontal="center"/>
    </xf>
    <xf numFmtId="0" fontId="46" fillId="19" borderId="12" xfId="0" applyFont="1" applyFill="1" applyBorder="1"/>
    <xf numFmtId="0" fontId="46" fillId="19" borderId="0" xfId="0" applyFont="1" applyFill="1" applyBorder="1"/>
    <xf numFmtId="0" fontId="49" fillId="21" borderId="12" xfId="0" applyFont="1" applyFill="1" applyBorder="1"/>
    <xf numFmtId="0" fontId="49" fillId="21" borderId="0" xfId="0" applyFont="1" applyFill="1" applyBorder="1"/>
    <xf numFmtId="0" fontId="9" fillId="4" borderId="7" xfId="0" applyFont="1" applyFill="1" applyBorder="1" applyAlignment="1" applyProtection="1">
      <alignment horizontal="center"/>
    </xf>
    <xf numFmtId="0" fontId="11" fillId="2" borderId="7" xfId="0" applyFont="1" applyFill="1" applyBorder="1" applyAlignment="1" applyProtection="1">
      <alignment horizontal="center"/>
      <protection locked="0"/>
    </xf>
    <xf numFmtId="0" fontId="11" fillId="5" borderId="7" xfId="0" applyFont="1" applyFill="1" applyBorder="1" applyAlignment="1" applyProtection="1">
      <alignment horizontal="center"/>
      <protection locked="0"/>
    </xf>
    <xf numFmtId="0" fontId="14" fillId="2" borderId="1" xfId="0" applyFont="1" applyFill="1" applyBorder="1" applyAlignment="1" applyProtection="1">
      <alignment horizontal="center"/>
    </xf>
    <xf numFmtId="0" fontId="11" fillId="2" borderId="5" xfId="0" applyFont="1" applyFill="1" applyBorder="1" applyAlignment="1" applyProtection="1">
      <alignment horizontal="center"/>
      <protection locked="0"/>
    </xf>
    <xf numFmtId="0" fontId="11" fillId="2" borderId="6" xfId="0" applyFont="1" applyFill="1" applyBorder="1" applyAlignment="1" applyProtection="1">
      <alignment horizontal="center"/>
      <protection locked="0"/>
    </xf>
    <xf numFmtId="0" fontId="11" fillId="5" borderId="5" xfId="0" applyFont="1" applyFill="1" applyBorder="1" applyAlignment="1" applyProtection="1">
      <alignment horizontal="center"/>
      <protection locked="0"/>
    </xf>
    <xf numFmtId="0" fontId="11" fillId="5" borderId="6" xfId="0" applyFont="1" applyFill="1" applyBorder="1" applyAlignment="1" applyProtection="1">
      <alignment horizontal="center"/>
      <protection locked="0"/>
    </xf>
    <xf numFmtId="1" fontId="9" fillId="4" borderId="7" xfId="0" applyNumberFormat="1" applyFont="1" applyFill="1" applyBorder="1" applyAlignment="1" applyProtection="1"/>
    <xf numFmtId="0" fontId="9" fillId="4" borderId="7" xfId="0" applyFont="1" applyFill="1" applyBorder="1" applyAlignment="1" applyProtection="1"/>
    <xf numFmtId="0" fontId="0" fillId="2" borderId="0" xfId="0" applyNumberFormat="1" applyFont="1" applyFill="1" applyBorder="1" applyAlignment="1">
      <alignment horizontal="left" vertical="center"/>
    </xf>
    <xf numFmtId="0" fontId="4" fillId="2" borderId="0" xfId="0" applyFont="1" applyFill="1" applyBorder="1" applyAlignment="1" applyProtection="1"/>
    <xf numFmtId="0" fontId="0" fillId="2" borderId="0" xfId="0" applyFont="1" applyFill="1" applyBorder="1" applyAlignment="1" applyProtection="1"/>
    <xf numFmtId="0" fontId="8" fillId="3" borderId="1" xfId="1" applyNumberFormat="1" applyFont="1" applyFill="1" applyBorder="1" applyAlignment="1" applyProtection="1">
      <protection locked="0"/>
    </xf>
  </cellXfs>
  <cellStyles count="5">
    <cellStyle name="Hyperlink" xfId="1" builtinId="8"/>
    <cellStyle name="Hyperlink 2" xfId="2"/>
    <cellStyle name="Standaard" xfId="0" builtinId="0"/>
    <cellStyle name="Standaard 2" xfId="3"/>
    <cellStyle name="Standaard 2 2" xfId="4"/>
  </cellStyles>
  <dxfs count="4">
    <dxf>
      <font>
        <b/>
        <i val="0"/>
        <strike val="0"/>
        <condense val="0"/>
        <extend val="0"/>
        <u val="none"/>
        <sz val="10"/>
        <color indexed="9"/>
      </font>
      <fill>
        <patternFill patternType="solid">
          <fgColor indexed="16"/>
          <bgColor indexed="10"/>
        </patternFill>
      </fill>
      <border>
        <left/>
        <right/>
        <top/>
        <bottom/>
      </border>
    </dxf>
    <dxf>
      <font>
        <b val="0"/>
        <i val="0"/>
        <strike val="0"/>
        <condense val="0"/>
        <extend val="0"/>
        <u val="none"/>
        <sz val="10"/>
        <color indexed="10"/>
      </font>
      <fill>
        <patternFill patternType="none">
          <fgColor indexed="64"/>
          <bgColor indexed="65"/>
        </patternFill>
      </fill>
      <border>
        <left/>
        <right/>
        <top/>
        <bottom/>
      </border>
    </dxf>
    <dxf>
      <font>
        <b val="0"/>
        <i val="0"/>
        <strike val="0"/>
        <condense val="0"/>
        <extend val="0"/>
        <u val="none"/>
        <sz val="10"/>
        <color indexed="0"/>
      </font>
      <fill>
        <patternFill patternType="solid">
          <fgColor indexed="16"/>
          <bgColor indexed="10"/>
        </patternFill>
      </fill>
      <border>
        <left/>
        <right/>
        <top/>
        <bottom/>
      </border>
    </dxf>
    <dxf>
      <font>
        <b val="0"/>
        <i val="0"/>
        <strike val="0"/>
        <condense val="0"/>
        <extend val="0"/>
        <u val="none"/>
        <sz val="10"/>
        <color indexed="10"/>
      </font>
      <fill>
        <patternFill patternType="none">
          <fgColor indexed="64"/>
          <bgColor indexed="65"/>
        </patternFill>
      </fill>
      <border>
        <left/>
        <right/>
        <top/>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2D050"/>
      <rgbColor rgb="000000FF"/>
      <rgbColor rgb="00FFFF00"/>
      <rgbColor rgb="00F79646"/>
      <rgbColor rgb="0077B6CC"/>
      <rgbColor rgb="00C00000"/>
      <rgbColor rgb="00789142"/>
      <rgbColor rgb="00000080"/>
      <rgbColor rgb="0077933C"/>
      <rgbColor rgb="00C77978"/>
      <rgbColor rgb="003A6293"/>
      <rgbColor rgb="00BDB4CB"/>
      <rgbColor rgb="00808080"/>
      <rgbColor rgb="008EB4E3"/>
      <rgbColor rgb="00953B38"/>
      <rgbColor rgb="00E8F6C0"/>
      <rgbColor rgb="00E6E6E6"/>
      <rgbColor rgb="00660066"/>
      <rgbColor rgb="00FF8080"/>
      <rgbColor rgb="000070C0"/>
      <rgbColor rgb="00CCCCCC"/>
      <rgbColor rgb="00000080"/>
      <rgbColor rgb="00F5A574"/>
      <rgbColor rgb="00FFC000"/>
      <rgbColor rgb="007997C4"/>
      <rgbColor rgb="00C3D69B"/>
      <rgbColor rgb="00E5883B"/>
      <rgbColor rgb="00558ED5"/>
      <rgbColor rgb="000000FF"/>
      <rgbColor rgb="0000B0F0"/>
      <rgbColor rgb="00D9D9D9"/>
      <rgbColor rgb="00D7E4BD"/>
      <rgbColor rgb="00C7D6B1"/>
      <rgbColor rgb="00B0BED7"/>
      <rgbColor rgb="00D9B0B0"/>
      <rgbColor rgb="0095B3D7"/>
      <rgbColor rgb="00FFCC99"/>
      <rgbColor rgb="004475B0"/>
      <rgbColor rgb="00419FB7"/>
      <rgbColor rgb="0099CC00"/>
      <rgbColor rgb="00FFCC00"/>
      <rgbColor rgb="00FF9900"/>
      <rgbColor rgb="00FF6600"/>
      <rgbColor rgb="00745994"/>
      <rgbColor rgb="00A6A6A6"/>
      <rgbColor rgb="008EAD4F"/>
      <rgbColor rgb="0037859A"/>
      <rgbColor rgb="00A9C37E"/>
      <rgbColor rgb="009684AF"/>
      <rgbColor rgb="00E46C0A"/>
      <rgbColor rgb="00B24543"/>
      <rgbColor rgb="00624B7D"/>
      <rgbColor rgb="00404040"/>
    </indexedColors>
    <mruColors>
      <color rgb="FFFF3399"/>
      <color rgb="FFFF66FF"/>
      <color rgb="FFCC6600"/>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lang val="nl-NL"/>
  <c:chart>
    <c:title>
      <c:tx>
        <c:rich>
          <a:bodyPr/>
          <a:lstStyle/>
          <a:p>
            <a:pPr>
              <a:defRPr sz="2000" b="1" i="0" u="none" strike="noStrike" baseline="0">
                <a:solidFill>
                  <a:srgbClr val="FFFF00"/>
                </a:solidFill>
                <a:latin typeface="Arial"/>
                <a:ea typeface="Arial"/>
                <a:cs typeface="Arial"/>
              </a:defRPr>
            </a:pPr>
            <a:r>
              <a:rPr lang="nl-NL" sz="2000"/>
              <a:t>Lothar's Loterij - EK2012</a:t>
            </a:r>
          </a:p>
        </c:rich>
      </c:tx>
      <c:layout>
        <c:manualLayout>
          <c:xMode val="edge"/>
          <c:yMode val="edge"/>
          <c:x val="0.43313304721030044"/>
          <c:y val="2.6389444222311081E-2"/>
        </c:manualLayout>
      </c:layout>
      <c:spPr>
        <a:noFill/>
        <a:ln w="25400">
          <a:noFill/>
        </a:ln>
      </c:spPr>
    </c:title>
    <c:plotArea>
      <c:layout>
        <c:manualLayout>
          <c:layoutTarget val="inner"/>
          <c:xMode val="edge"/>
          <c:yMode val="edge"/>
          <c:x val="2.8326180257510727E-2"/>
          <c:y val="0.11515393842463016"/>
          <c:w val="0.86415433127401964"/>
          <c:h val="0.81087564974010395"/>
        </c:manualLayout>
      </c:layout>
      <c:lineChart>
        <c:grouping val="standard"/>
        <c:ser>
          <c:idx val="0"/>
          <c:order val="0"/>
          <c:tx>
            <c:strRef>
              <c:f>score!$V$1</c:f>
              <c:strCache>
                <c:ptCount val="1"/>
                <c:pt idx="0">
                  <c:v>Matthijs</c:v>
                </c:pt>
              </c:strCache>
            </c:strRef>
          </c:tx>
          <c:spPr>
            <a:ln w="38100">
              <a:solidFill>
                <a:srgbClr val="FF8080"/>
              </a:solidFill>
              <a:prstDash val="solid"/>
            </a:ln>
          </c:spPr>
          <c:marker>
            <c:symbol val="circle"/>
            <c:size val="5"/>
            <c:spPr>
              <a:solidFill>
                <a:srgbClr val="FF8080"/>
              </a:solidFill>
              <a:ln>
                <a:solidFill>
                  <a:srgbClr val="FF8080"/>
                </a:solidFill>
                <a:prstDash val="solid"/>
              </a:ln>
            </c:spPr>
          </c:marker>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score!$V$2:$V$40</c:f>
              <c:numCache>
                <c:formatCode>0.0</c:formatCode>
                <c:ptCount val="21"/>
                <c:pt idx="0">
                  <c:v>3.5759537668690307</c:v>
                </c:pt>
                <c:pt idx="1">
                  <c:v>-2.306399174307451</c:v>
                </c:pt>
                <c:pt idx="2">
                  <c:v>-2.306399174307451</c:v>
                </c:pt>
                <c:pt idx="3">
                  <c:v>-4.0711050566604001</c:v>
                </c:pt>
                <c:pt idx="4">
                  <c:v>0.92889494333959988</c:v>
                </c:pt>
                <c:pt idx="5">
                  <c:v>2.105365531574904</c:v>
                </c:pt>
                <c:pt idx="6">
                  <c:v>6.811247884516078</c:v>
                </c:pt>
                <c:pt idx="7">
                  <c:v>11.517130237457252</c:v>
                </c:pt>
                <c:pt idx="8">
                  <c:v>9.1641890609866579</c:v>
                </c:pt>
                <c:pt idx="9">
                  <c:v>16.22301259039844</c:v>
                </c:pt>
                <c:pt idx="10">
                  <c:v>21.811247884516092</c:v>
                </c:pt>
                <c:pt idx="11">
                  <c:v>21.811247884516106</c:v>
                </c:pt>
                <c:pt idx="12">
                  <c:v>22.987718472751396</c:v>
                </c:pt>
                <c:pt idx="13">
                  <c:v>21.811247884516106</c:v>
                </c:pt>
                <c:pt idx="14">
                  <c:v>38.281836119810237</c:v>
                </c:pt>
                <c:pt idx="15">
                  <c:v>36.811247884516121</c:v>
                </c:pt>
                <c:pt idx="16">
                  <c:v>36.223012590398469</c:v>
                </c:pt>
                <c:pt idx="17">
                  <c:v>57.105365531574932</c:v>
                </c:pt>
                <c:pt idx="18">
                  <c:v>60.634777296280816</c:v>
                </c:pt>
                <c:pt idx="19">
                  <c:v>107.69360082569261</c:v>
                </c:pt>
                <c:pt idx="20">
                  <c:v>113.52941176470586</c:v>
                </c:pt>
              </c:numCache>
            </c:numRef>
          </c:val>
        </c:ser>
        <c:ser>
          <c:idx val="1"/>
          <c:order val="1"/>
          <c:tx>
            <c:strRef>
              <c:f>score!$W$1</c:f>
              <c:strCache>
                <c:ptCount val="1"/>
                <c:pt idx="0">
                  <c:v>Peter</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score!$W$2:$W$40</c:f>
              <c:numCache>
                <c:formatCode>0.0</c:formatCode>
                <c:ptCount val="21"/>
                <c:pt idx="0">
                  <c:v>3.765502862605981</c:v>
                </c:pt>
                <c:pt idx="1">
                  <c:v>-7.1168500785705007</c:v>
                </c:pt>
                <c:pt idx="2">
                  <c:v>-7.1168500785705007</c:v>
                </c:pt>
                <c:pt idx="3">
                  <c:v>-8.8815559609234498</c:v>
                </c:pt>
                <c:pt idx="4">
                  <c:v>-8.8815559609234498</c:v>
                </c:pt>
                <c:pt idx="5">
                  <c:v>-7.7050853726881456</c:v>
                </c:pt>
                <c:pt idx="6">
                  <c:v>-2.9992030197469717</c:v>
                </c:pt>
                <c:pt idx="7">
                  <c:v>-3.2933206668057977</c:v>
                </c:pt>
                <c:pt idx="8">
                  <c:v>-5.6462618432763918</c:v>
                </c:pt>
                <c:pt idx="9">
                  <c:v>1.4125616861353762</c:v>
                </c:pt>
                <c:pt idx="10">
                  <c:v>2.0007969802530283</c:v>
                </c:pt>
                <c:pt idx="11">
                  <c:v>2.0007969802530425</c:v>
                </c:pt>
                <c:pt idx="12">
                  <c:v>3.1772675684883325</c:v>
                </c:pt>
                <c:pt idx="13">
                  <c:v>2.0007969802530425</c:v>
                </c:pt>
                <c:pt idx="14">
                  <c:v>18.471385215547173</c:v>
                </c:pt>
                <c:pt idx="15">
                  <c:v>17.000796980253057</c:v>
                </c:pt>
                <c:pt idx="16">
                  <c:v>21.412561686135405</c:v>
                </c:pt>
                <c:pt idx="17">
                  <c:v>42.294914627311869</c:v>
                </c:pt>
                <c:pt idx="18">
                  <c:v>40.824326392017753</c:v>
                </c:pt>
                <c:pt idx="19">
                  <c:v>37.883149921429549</c:v>
                </c:pt>
                <c:pt idx="20">
                  <c:v>65.529411764705856</c:v>
                </c:pt>
              </c:numCache>
            </c:numRef>
          </c:val>
        </c:ser>
        <c:ser>
          <c:idx val="2"/>
          <c:order val="2"/>
          <c:tx>
            <c:strRef>
              <c:f>score!$X$1</c:f>
              <c:strCache>
                <c:ptCount val="1"/>
                <c:pt idx="0">
                  <c:v>Wilem</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score!$X$2:$X$40</c:f>
              <c:numCache>
                <c:formatCode>0.0</c:formatCode>
                <c:ptCount val="21"/>
                <c:pt idx="0">
                  <c:v>8.6065280230101671</c:v>
                </c:pt>
                <c:pt idx="1">
                  <c:v>17.724175081833685</c:v>
                </c:pt>
                <c:pt idx="2">
                  <c:v>17.724175081833685</c:v>
                </c:pt>
                <c:pt idx="3">
                  <c:v>25.959469199480736</c:v>
                </c:pt>
                <c:pt idx="4">
                  <c:v>25.959469199480736</c:v>
                </c:pt>
                <c:pt idx="5">
                  <c:v>27.13593978771604</c:v>
                </c:pt>
                <c:pt idx="6">
                  <c:v>21.841822140657214</c:v>
                </c:pt>
                <c:pt idx="7">
                  <c:v>16.547704493598388</c:v>
                </c:pt>
                <c:pt idx="8">
                  <c:v>19.194763317127794</c:v>
                </c:pt>
                <c:pt idx="9">
                  <c:v>16.253586846539548</c:v>
                </c:pt>
                <c:pt idx="10">
                  <c:v>11.8418221406572</c:v>
                </c:pt>
                <c:pt idx="11">
                  <c:v>11.841822140657214</c:v>
                </c:pt>
                <c:pt idx="12">
                  <c:v>18.018292728892504</c:v>
                </c:pt>
                <c:pt idx="13">
                  <c:v>21.841822140657214</c:v>
                </c:pt>
                <c:pt idx="14">
                  <c:v>18.312410375951345</c:v>
                </c:pt>
                <c:pt idx="15">
                  <c:v>16.841822140657229</c:v>
                </c:pt>
                <c:pt idx="16">
                  <c:v>16.253586846539577</c:v>
                </c:pt>
                <c:pt idx="17">
                  <c:v>37.13593978771604</c:v>
                </c:pt>
                <c:pt idx="18">
                  <c:v>35.665351552421924</c:v>
                </c:pt>
                <c:pt idx="19">
                  <c:v>32.724175081833721</c:v>
                </c:pt>
                <c:pt idx="20">
                  <c:v>62.529411764705856</c:v>
                </c:pt>
              </c:numCache>
            </c:numRef>
          </c:val>
        </c:ser>
        <c:ser>
          <c:idx val="3"/>
          <c:order val="3"/>
          <c:tx>
            <c:strRef>
              <c:f>score!$Y$1</c:f>
              <c:strCache>
                <c:ptCount val="1"/>
                <c:pt idx="0">
                  <c:v>Frank</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score!$Y$2:$Y$40</c:f>
              <c:numCache>
                <c:formatCode>0.0</c:formatCode>
                <c:ptCount val="21"/>
                <c:pt idx="0">
                  <c:v>-5.8563866432647238</c:v>
                </c:pt>
                <c:pt idx="1">
                  <c:v>-6.7387395844412055</c:v>
                </c:pt>
                <c:pt idx="2">
                  <c:v>-6.7387395844412055</c:v>
                </c:pt>
                <c:pt idx="3">
                  <c:v>1.4965545332058383</c:v>
                </c:pt>
                <c:pt idx="4">
                  <c:v>1.4965545332058383</c:v>
                </c:pt>
                <c:pt idx="5">
                  <c:v>2.6730251214411425</c:v>
                </c:pt>
                <c:pt idx="6">
                  <c:v>-2.6210925256176836</c:v>
                </c:pt>
                <c:pt idx="7">
                  <c:v>-2.9152101726765096</c:v>
                </c:pt>
                <c:pt idx="8">
                  <c:v>-5.2681513491471037</c:v>
                </c:pt>
                <c:pt idx="9">
                  <c:v>-8.2093278197353357</c:v>
                </c:pt>
                <c:pt idx="10">
                  <c:v>-12.621092525617684</c:v>
                </c:pt>
                <c:pt idx="11">
                  <c:v>-12.621092525617669</c:v>
                </c:pt>
                <c:pt idx="12">
                  <c:v>-11.444621937382379</c:v>
                </c:pt>
                <c:pt idx="13">
                  <c:v>-12.621092525617669</c:v>
                </c:pt>
                <c:pt idx="14">
                  <c:v>-16.150504290323539</c:v>
                </c:pt>
                <c:pt idx="15">
                  <c:v>-17.621092525617655</c:v>
                </c:pt>
                <c:pt idx="16">
                  <c:v>-18.209327819735307</c:v>
                </c:pt>
                <c:pt idx="17">
                  <c:v>2.6730251214411567</c:v>
                </c:pt>
                <c:pt idx="18">
                  <c:v>1.2024368861470407</c:v>
                </c:pt>
                <c:pt idx="19">
                  <c:v>-1.7387395844411628</c:v>
                </c:pt>
                <c:pt idx="20">
                  <c:v>19.529411764705856</c:v>
                </c:pt>
              </c:numCache>
            </c:numRef>
          </c:val>
        </c:ser>
        <c:ser>
          <c:idx val="4"/>
          <c:order val="4"/>
          <c:tx>
            <c:strRef>
              <c:f>score!$Z$1</c:f>
              <c:strCache>
                <c:ptCount val="1"/>
                <c:pt idx="0">
                  <c:v>Linda</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score!$Z$2:$Z$40</c:f>
              <c:numCache>
                <c:formatCode>0.0</c:formatCode>
                <c:ptCount val="21"/>
                <c:pt idx="0">
                  <c:v>-1.2708608732132838</c:v>
                </c:pt>
                <c:pt idx="1">
                  <c:v>2.8467861856102346</c:v>
                </c:pt>
                <c:pt idx="2">
                  <c:v>2.8467861856102346</c:v>
                </c:pt>
                <c:pt idx="3">
                  <c:v>1.0820803032572854</c:v>
                </c:pt>
                <c:pt idx="4">
                  <c:v>1.0820803032572854</c:v>
                </c:pt>
                <c:pt idx="5">
                  <c:v>2.2585508914925896</c:v>
                </c:pt>
                <c:pt idx="6">
                  <c:v>6.9644332444337635</c:v>
                </c:pt>
                <c:pt idx="7">
                  <c:v>6.6703155973749375</c:v>
                </c:pt>
                <c:pt idx="8">
                  <c:v>4.3173744209043434</c:v>
                </c:pt>
                <c:pt idx="9">
                  <c:v>11.376197950316111</c:v>
                </c:pt>
                <c:pt idx="10">
                  <c:v>11.964433244433764</c:v>
                </c:pt>
                <c:pt idx="11">
                  <c:v>11.964433244433778</c:v>
                </c:pt>
                <c:pt idx="12">
                  <c:v>8.1409038326690677</c:v>
                </c:pt>
                <c:pt idx="13">
                  <c:v>16.964433244433778</c:v>
                </c:pt>
                <c:pt idx="14">
                  <c:v>13.435021479727908</c:v>
                </c:pt>
                <c:pt idx="15">
                  <c:v>11.964433244433792</c:v>
                </c:pt>
                <c:pt idx="16">
                  <c:v>11.37619795031614</c:v>
                </c:pt>
                <c:pt idx="17">
                  <c:v>2.2585508914926038</c:v>
                </c:pt>
                <c:pt idx="18">
                  <c:v>5.7879626561984878</c:v>
                </c:pt>
                <c:pt idx="19">
                  <c:v>2.8467861856102843</c:v>
                </c:pt>
                <c:pt idx="20">
                  <c:v>18.529411764705856</c:v>
                </c:pt>
              </c:numCache>
            </c:numRef>
          </c:val>
        </c:ser>
        <c:ser>
          <c:idx val="5"/>
          <c:order val="5"/>
          <c:tx>
            <c:strRef>
              <c:f>score!$AA$1</c:f>
              <c:strCache>
                <c:ptCount val="1"/>
                <c:pt idx="0">
                  <c:v>Gerard</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score!$AA$2:$AA$40</c:f>
              <c:numCache>
                <c:formatCode>0.0</c:formatCode>
                <c:ptCount val="21"/>
                <c:pt idx="0">
                  <c:v>18.648493049207428</c:v>
                </c:pt>
                <c:pt idx="1">
                  <c:v>2.766140108030946</c:v>
                </c:pt>
                <c:pt idx="2">
                  <c:v>2.766140108030946</c:v>
                </c:pt>
                <c:pt idx="3">
                  <c:v>1.0014342256779969</c:v>
                </c:pt>
                <c:pt idx="4">
                  <c:v>6.0014342256779969</c:v>
                </c:pt>
                <c:pt idx="5">
                  <c:v>2.177904813913301</c:v>
                </c:pt>
                <c:pt idx="6">
                  <c:v>6.883787166854475</c:v>
                </c:pt>
                <c:pt idx="7">
                  <c:v>1.589669519795649</c:v>
                </c:pt>
                <c:pt idx="8">
                  <c:v>-0.76327165667494512</c:v>
                </c:pt>
                <c:pt idx="9">
                  <c:v>-3.7044481272631771</c:v>
                </c:pt>
                <c:pt idx="10">
                  <c:v>-8.116212833145525</c:v>
                </c:pt>
                <c:pt idx="11">
                  <c:v>-8.1162128331455108</c:v>
                </c:pt>
                <c:pt idx="12">
                  <c:v>-11.939742244910221</c:v>
                </c:pt>
                <c:pt idx="13">
                  <c:v>-13.116212833145511</c:v>
                </c:pt>
                <c:pt idx="14">
                  <c:v>-16.645624597851395</c:v>
                </c:pt>
                <c:pt idx="15">
                  <c:v>-13.116212833145511</c:v>
                </c:pt>
                <c:pt idx="16">
                  <c:v>-13.704448127263163</c:v>
                </c:pt>
                <c:pt idx="17">
                  <c:v>-22.822095186086699</c:v>
                </c:pt>
                <c:pt idx="18">
                  <c:v>-24.292683421380815</c:v>
                </c:pt>
                <c:pt idx="19">
                  <c:v>-27.233859891969018</c:v>
                </c:pt>
                <c:pt idx="20">
                  <c:v>9.5294117647058556</c:v>
                </c:pt>
              </c:numCache>
            </c:numRef>
          </c:val>
        </c:ser>
        <c:ser>
          <c:idx val="6"/>
          <c:order val="6"/>
          <c:tx>
            <c:strRef>
              <c:f>score!$AB$1</c:f>
              <c:strCache>
                <c:ptCount val="1"/>
                <c:pt idx="0">
                  <c:v>Lothar</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score!$AB$2:$AB$40</c:f>
              <c:numCache>
                <c:formatCode>0.0</c:formatCode>
                <c:ptCount val="21"/>
                <c:pt idx="0">
                  <c:v>3.9851768980204092</c:v>
                </c:pt>
                <c:pt idx="1">
                  <c:v>-6.8971760431560725</c:v>
                </c:pt>
                <c:pt idx="2">
                  <c:v>-1.8971760431560725</c:v>
                </c:pt>
                <c:pt idx="3">
                  <c:v>-3.6618819255090216</c:v>
                </c:pt>
                <c:pt idx="4">
                  <c:v>-8.6618819255090216</c:v>
                </c:pt>
                <c:pt idx="5">
                  <c:v>-12.485411337273717</c:v>
                </c:pt>
                <c:pt idx="6">
                  <c:v>-17.779528984332543</c:v>
                </c:pt>
                <c:pt idx="7">
                  <c:v>-18.07364663139137</c:v>
                </c:pt>
                <c:pt idx="8">
                  <c:v>-20.426587807861964</c:v>
                </c:pt>
                <c:pt idx="9">
                  <c:v>-23.367764278450196</c:v>
                </c:pt>
                <c:pt idx="10">
                  <c:v>-22.779528984332543</c:v>
                </c:pt>
                <c:pt idx="11">
                  <c:v>-22.779528984332529</c:v>
                </c:pt>
                <c:pt idx="12">
                  <c:v>-21.603058396097239</c:v>
                </c:pt>
                <c:pt idx="13">
                  <c:v>-22.779528984332529</c:v>
                </c:pt>
                <c:pt idx="14">
                  <c:v>-26.308940749038413</c:v>
                </c:pt>
                <c:pt idx="15">
                  <c:v>-22.779528984332529</c:v>
                </c:pt>
                <c:pt idx="16">
                  <c:v>-23.367764278450181</c:v>
                </c:pt>
                <c:pt idx="17">
                  <c:v>-32.485411337273717</c:v>
                </c:pt>
                <c:pt idx="18">
                  <c:v>-33.955999572567833</c:v>
                </c:pt>
                <c:pt idx="19">
                  <c:v>-36.897176043156037</c:v>
                </c:pt>
                <c:pt idx="20">
                  <c:v>6.5294117647058556</c:v>
                </c:pt>
              </c:numCache>
            </c:numRef>
          </c:val>
        </c:ser>
        <c:ser>
          <c:idx val="7"/>
          <c:order val="7"/>
          <c:tx>
            <c:strRef>
              <c:f>score!$AC$1</c:f>
              <c:strCache>
                <c:ptCount val="1"/>
                <c:pt idx="0">
                  <c:v>Angele</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score!$AC$2:$AC$40</c:f>
              <c:numCache>
                <c:formatCode>0.0</c:formatCode>
                <c:ptCount val="21"/>
                <c:pt idx="0">
                  <c:v>-10.626157618908994</c:v>
                </c:pt>
                <c:pt idx="1">
                  <c:v>-1.508510560085476</c:v>
                </c:pt>
                <c:pt idx="2">
                  <c:v>-1.508510560085476</c:v>
                </c:pt>
                <c:pt idx="3">
                  <c:v>-3.2732164424384251</c:v>
                </c:pt>
                <c:pt idx="4">
                  <c:v>1.7267835575615749</c:v>
                </c:pt>
                <c:pt idx="5">
                  <c:v>7.903254145796879</c:v>
                </c:pt>
                <c:pt idx="6">
                  <c:v>12.609136498738053</c:v>
                </c:pt>
                <c:pt idx="7">
                  <c:v>17.315018851679227</c:v>
                </c:pt>
                <c:pt idx="8">
                  <c:v>19.962077675208633</c:v>
                </c:pt>
                <c:pt idx="9">
                  <c:v>17.020901204620401</c:v>
                </c:pt>
                <c:pt idx="10">
                  <c:v>17.609136498738053</c:v>
                </c:pt>
                <c:pt idx="11">
                  <c:v>17.609136498738067</c:v>
                </c:pt>
                <c:pt idx="12">
                  <c:v>18.785607086973357</c:v>
                </c:pt>
                <c:pt idx="13">
                  <c:v>17.609136498738067</c:v>
                </c:pt>
                <c:pt idx="14">
                  <c:v>14.079724734032197</c:v>
                </c:pt>
                <c:pt idx="15">
                  <c:v>12.609136498738081</c:v>
                </c:pt>
                <c:pt idx="16">
                  <c:v>12.020901204620429</c:v>
                </c:pt>
                <c:pt idx="17">
                  <c:v>2.9032541457968932</c:v>
                </c:pt>
                <c:pt idx="18">
                  <c:v>1.4326659105027773</c:v>
                </c:pt>
                <c:pt idx="19">
                  <c:v>-1.5085105600854263</c:v>
                </c:pt>
                <c:pt idx="20">
                  <c:v>2.5294117647058556</c:v>
                </c:pt>
              </c:numCache>
            </c:numRef>
          </c:val>
        </c:ser>
        <c:ser>
          <c:idx val="8"/>
          <c:order val="8"/>
          <c:tx>
            <c:strRef>
              <c:f>score!$AD$1</c:f>
              <c:strCache>
                <c:ptCount val="1"/>
                <c:pt idx="0">
                  <c:v>Marjon</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score!$AD$2:$AD$40</c:f>
              <c:numCache>
                <c:formatCode>0.0</c:formatCode>
                <c:ptCount val="21"/>
                <c:pt idx="0">
                  <c:v>-5.8706481020202865</c:v>
                </c:pt>
                <c:pt idx="1">
                  <c:v>-11.753001043196768</c:v>
                </c:pt>
                <c:pt idx="2">
                  <c:v>-11.753001043196768</c:v>
                </c:pt>
                <c:pt idx="3">
                  <c:v>-13.517706925549717</c:v>
                </c:pt>
                <c:pt idx="4">
                  <c:v>-13.517706925549717</c:v>
                </c:pt>
                <c:pt idx="5">
                  <c:v>-17.341236337314413</c:v>
                </c:pt>
                <c:pt idx="6">
                  <c:v>-22.635353984373239</c:v>
                </c:pt>
                <c:pt idx="7">
                  <c:v>-17.929471631432065</c:v>
                </c:pt>
                <c:pt idx="8">
                  <c:v>-20.282412807902659</c:v>
                </c:pt>
                <c:pt idx="9">
                  <c:v>-23.223589278490891</c:v>
                </c:pt>
                <c:pt idx="10">
                  <c:v>-22.635353984373239</c:v>
                </c:pt>
                <c:pt idx="11">
                  <c:v>-22.635353984373225</c:v>
                </c:pt>
                <c:pt idx="12">
                  <c:v>-16.458883396137935</c:v>
                </c:pt>
                <c:pt idx="13">
                  <c:v>-17.635353984373225</c:v>
                </c:pt>
                <c:pt idx="14">
                  <c:v>-21.164765749079095</c:v>
                </c:pt>
                <c:pt idx="15">
                  <c:v>-12.635353984373211</c:v>
                </c:pt>
                <c:pt idx="16">
                  <c:v>-8.2235892784908629</c:v>
                </c:pt>
                <c:pt idx="17">
                  <c:v>12.658763662685601</c:v>
                </c:pt>
                <c:pt idx="18">
                  <c:v>11.188175427391485</c:v>
                </c:pt>
                <c:pt idx="19">
                  <c:v>8.2469989568032815</c:v>
                </c:pt>
                <c:pt idx="20">
                  <c:v>-0.4705882352941444</c:v>
                </c:pt>
              </c:numCache>
            </c:numRef>
          </c:val>
        </c:ser>
        <c:ser>
          <c:idx val="9"/>
          <c:order val="9"/>
          <c:tx>
            <c:strRef>
              <c:f>score!$AE$1</c:f>
              <c:strCache>
                <c:ptCount val="1"/>
                <c:pt idx="0">
                  <c:v>Annita</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score!$AE$2:$AE$40</c:f>
              <c:numCache>
                <c:formatCode>0.0</c:formatCode>
                <c:ptCount val="21"/>
                <c:pt idx="0">
                  <c:v>-1.4651888983372423</c:v>
                </c:pt>
                <c:pt idx="1">
                  <c:v>2.652458160486276</c:v>
                </c:pt>
                <c:pt idx="2">
                  <c:v>2.652458160486276</c:v>
                </c:pt>
                <c:pt idx="3">
                  <c:v>10.887752278133334</c:v>
                </c:pt>
                <c:pt idx="4">
                  <c:v>10.887752278133334</c:v>
                </c:pt>
                <c:pt idx="5">
                  <c:v>17.064222866368638</c:v>
                </c:pt>
                <c:pt idx="6">
                  <c:v>21.770105219309812</c:v>
                </c:pt>
                <c:pt idx="7">
                  <c:v>21.475987572250986</c:v>
                </c:pt>
                <c:pt idx="8">
                  <c:v>19.123046395780392</c:v>
                </c:pt>
                <c:pt idx="9">
                  <c:v>26.18186992519216</c:v>
                </c:pt>
                <c:pt idx="10">
                  <c:v>26.770105219309812</c:v>
                </c:pt>
                <c:pt idx="11">
                  <c:v>26.770105219309826</c:v>
                </c:pt>
                <c:pt idx="12">
                  <c:v>22.946575807545116</c:v>
                </c:pt>
                <c:pt idx="13">
                  <c:v>21.770105219309826</c:v>
                </c:pt>
                <c:pt idx="14">
                  <c:v>18.240693454603957</c:v>
                </c:pt>
                <c:pt idx="15">
                  <c:v>16.770105219309841</c:v>
                </c:pt>
                <c:pt idx="16">
                  <c:v>16.181869925192188</c:v>
                </c:pt>
                <c:pt idx="17">
                  <c:v>7.0642228663686524</c:v>
                </c:pt>
                <c:pt idx="18">
                  <c:v>5.5936346310745364</c:v>
                </c:pt>
                <c:pt idx="19">
                  <c:v>2.6524581604863329</c:v>
                </c:pt>
                <c:pt idx="20">
                  <c:v>-2.4705882352941444</c:v>
                </c:pt>
              </c:numCache>
            </c:numRef>
          </c:val>
        </c:ser>
        <c:ser>
          <c:idx val="10"/>
          <c:order val="10"/>
          <c:tx>
            <c:strRef>
              <c:f>score!$AF$1</c:f>
              <c:strCache>
                <c:ptCount val="1"/>
                <c:pt idx="0">
                  <c:v>Dries</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score!$AF$2:$AF$40</c:f>
              <c:numCache>
                <c:formatCode>0.0</c:formatCode>
                <c:ptCount val="21"/>
                <c:pt idx="0">
                  <c:v>-11.33408468978072</c:v>
                </c:pt>
                <c:pt idx="1">
                  <c:v>-2.216437630957202</c:v>
                </c:pt>
                <c:pt idx="2">
                  <c:v>-2.216437630957202</c:v>
                </c:pt>
                <c:pt idx="3">
                  <c:v>-3.9811435133101583</c:v>
                </c:pt>
                <c:pt idx="4">
                  <c:v>-3.9811435133101583</c:v>
                </c:pt>
                <c:pt idx="5">
                  <c:v>-2.8046729250748541</c:v>
                </c:pt>
                <c:pt idx="6">
                  <c:v>-8.0987905721336801</c:v>
                </c:pt>
                <c:pt idx="7">
                  <c:v>-3.3929082191925062</c:v>
                </c:pt>
                <c:pt idx="8">
                  <c:v>-5.7458493956631003</c:v>
                </c:pt>
                <c:pt idx="9">
                  <c:v>1.3129741337486678</c:v>
                </c:pt>
                <c:pt idx="10">
                  <c:v>1.9012094278663199</c:v>
                </c:pt>
                <c:pt idx="11">
                  <c:v>1.9012094278663341</c:v>
                </c:pt>
                <c:pt idx="12">
                  <c:v>3.077680016101624</c:v>
                </c:pt>
                <c:pt idx="13">
                  <c:v>1.9012094278663341</c:v>
                </c:pt>
                <c:pt idx="14">
                  <c:v>-1.6282023368395357</c:v>
                </c:pt>
                <c:pt idx="15">
                  <c:v>-3.0987905721336517</c:v>
                </c:pt>
                <c:pt idx="16">
                  <c:v>-3.6870258662513038</c:v>
                </c:pt>
                <c:pt idx="17">
                  <c:v>-12.80467292507484</c:v>
                </c:pt>
                <c:pt idx="18">
                  <c:v>-9.2752611603689559</c:v>
                </c:pt>
                <c:pt idx="19">
                  <c:v>-12.216437630957159</c:v>
                </c:pt>
                <c:pt idx="20">
                  <c:v>-2.4705882352941444</c:v>
                </c:pt>
              </c:numCache>
            </c:numRef>
          </c:val>
        </c:ser>
        <c:ser>
          <c:idx val="11"/>
          <c:order val="11"/>
          <c:tx>
            <c:strRef>
              <c:f>score!$AG$1</c:f>
              <c:strCache>
                <c:ptCount val="1"/>
                <c:pt idx="0">
                  <c:v>Harro</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score!$AG$2:$AG$40</c:f>
              <c:numCache>
                <c:formatCode>0.0</c:formatCode>
                <c:ptCount val="21"/>
                <c:pt idx="0">
                  <c:v>-5.989741208342334</c:v>
                </c:pt>
                <c:pt idx="1">
                  <c:v>-1.8720941495188157</c:v>
                </c:pt>
                <c:pt idx="2">
                  <c:v>-1.8720941495188157</c:v>
                </c:pt>
                <c:pt idx="3">
                  <c:v>-3.6368000318717719</c:v>
                </c:pt>
                <c:pt idx="4">
                  <c:v>-3.6368000318717719</c:v>
                </c:pt>
                <c:pt idx="5">
                  <c:v>-7.4603294436364678</c:v>
                </c:pt>
                <c:pt idx="6">
                  <c:v>-2.7544470906952938</c:v>
                </c:pt>
                <c:pt idx="7">
                  <c:v>-3.0485647377541198</c:v>
                </c:pt>
                <c:pt idx="8">
                  <c:v>-5.4015059142247139</c:v>
                </c:pt>
                <c:pt idx="9">
                  <c:v>1.6573176151870541</c:v>
                </c:pt>
                <c:pt idx="10">
                  <c:v>2.2455529093047062</c:v>
                </c:pt>
                <c:pt idx="11">
                  <c:v>2.2455529093047204</c:v>
                </c:pt>
                <c:pt idx="12">
                  <c:v>3.4220234975400103</c:v>
                </c:pt>
                <c:pt idx="13">
                  <c:v>2.2455529093047204</c:v>
                </c:pt>
                <c:pt idx="14">
                  <c:v>-1.2838588554011494</c:v>
                </c:pt>
                <c:pt idx="15">
                  <c:v>-2.7544470906952654</c:v>
                </c:pt>
                <c:pt idx="16">
                  <c:v>-3.3426823848129175</c:v>
                </c:pt>
                <c:pt idx="17">
                  <c:v>-12.460329443636454</c:v>
                </c:pt>
                <c:pt idx="18">
                  <c:v>-13.93091767893057</c:v>
                </c:pt>
                <c:pt idx="19">
                  <c:v>-16.872094149518773</c:v>
                </c:pt>
                <c:pt idx="20">
                  <c:v>-26.470588235294144</c:v>
                </c:pt>
              </c:numCache>
            </c:numRef>
          </c:val>
        </c:ser>
        <c:ser>
          <c:idx val="12"/>
          <c:order val="12"/>
          <c:tx>
            <c:strRef>
              <c:f>score!$AH$1</c:f>
              <c:strCache>
                <c:ptCount val="1"/>
                <c:pt idx="0">
                  <c:v>Leen</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score!$AH$2:$AH$40</c:f>
              <c:numCache>
                <c:formatCode>0.0</c:formatCode>
                <c:ptCount val="21"/>
                <c:pt idx="0">
                  <c:v>3.8521922193090994</c:v>
                </c:pt>
                <c:pt idx="1">
                  <c:v>17.969839278132618</c:v>
                </c:pt>
                <c:pt idx="2">
                  <c:v>17.969839278132618</c:v>
                </c:pt>
                <c:pt idx="3">
                  <c:v>16.205133395779669</c:v>
                </c:pt>
                <c:pt idx="4">
                  <c:v>11.205133395779669</c:v>
                </c:pt>
                <c:pt idx="5">
                  <c:v>12.381603984014973</c:v>
                </c:pt>
                <c:pt idx="6">
                  <c:v>7.0874863369561467</c:v>
                </c:pt>
                <c:pt idx="7">
                  <c:v>6.7933686898973207</c:v>
                </c:pt>
                <c:pt idx="8">
                  <c:v>14.440427513426727</c:v>
                </c:pt>
                <c:pt idx="9">
                  <c:v>11.499251042838495</c:v>
                </c:pt>
                <c:pt idx="10">
                  <c:v>12.087486336956147</c:v>
                </c:pt>
                <c:pt idx="11">
                  <c:v>12.087486336956161</c:v>
                </c:pt>
                <c:pt idx="12">
                  <c:v>13.263956925191451</c:v>
                </c:pt>
                <c:pt idx="13">
                  <c:v>12.087486336956161</c:v>
                </c:pt>
                <c:pt idx="14">
                  <c:v>8.5580745722502911</c:v>
                </c:pt>
                <c:pt idx="15">
                  <c:v>12.087486336956175</c:v>
                </c:pt>
                <c:pt idx="16">
                  <c:v>11.499251042838523</c:v>
                </c:pt>
                <c:pt idx="17">
                  <c:v>2.381603984014987</c:v>
                </c:pt>
                <c:pt idx="18">
                  <c:v>0.91101574872087099</c:v>
                </c:pt>
                <c:pt idx="19">
                  <c:v>-2.0301607218673325</c:v>
                </c:pt>
                <c:pt idx="20">
                  <c:v>-29.470588235294144</c:v>
                </c:pt>
              </c:numCache>
            </c:numRef>
          </c:val>
        </c:ser>
        <c:ser>
          <c:idx val="13"/>
          <c:order val="13"/>
          <c:tx>
            <c:strRef>
              <c:f>score!$AI$1</c:f>
              <c:strCache>
                <c:ptCount val="1"/>
                <c:pt idx="0">
                  <c:v>Reindert</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score!$AI$2:$AI$40</c:f>
              <c:numCache>
                <c:formatCode>0.0</c:formatCode>
                <c:ptCount val="21"/>
                <c:pt idx="0">
                  <c:v>-1.3220846356702864</c:v>
                </c:pt>
                <c:pt idx="1">
                  <c:v>-2.2044375768467646</c:v>
                </c:pt>
                <c:pt idx="2">
                  <c:v>-2.2044375768467646</c:v>
                </c:pt>
                <c:pt idx="3">
                  <c:v>-3.9691434591997137</c:v>
                </c:pt>
                <c:pt idx="4">
                  <c:v>-8.9691434591997137</c:v>
                </c:pt>
                <c:pt idx="5">
                  <c:v>-12.79267287096441</c:v>
                </c:pt>
                <c:pt idx="6">
                  <c:v>-18.086790518023236</c:v>
                </c:pt>
                <c:pt idx="7">
                  <c:v>-23.380908165082062</c:v>
                </c:pt>
                <c:pt idx="8">
                  <c:v>-25.733849341552656</c:v>
                </c:pt>
                <c:pt idx="9">
                  <c:v>-28.675025812140888</c:v>
                </c:pt>
                <c:pt idx="10">
                  <c:v>-28.086790518023236</c:v>
                </c:pt>
                <c:pt idx="11">
                  <c:v>-28.086790518023221</c:v>
                </c:pt>
                <c:pt idx="12">
                  <c:v>-31.910319929787931</c:v>
                </c:pt>
                <c:pt idx="13">
                  <c:v>-33.086790518023221</c:v>
                </c:pt>
                <c:pt idx="14">
                  <c:v>-36.616202282729091</c:v>
                </c:pt>
                <c:pt idx="15">
                  <c:v>-38.086790518023207</c:v>
                </c:pt>
                <c:pt idx="16">
                  <c:v>-38.675025812140859</c:v>
                </c:pt>
                <c:pt idx="17">
                  <c:v>-47.792672870964395</c:v>
                </c:pt>
                <c:pt idx="18">
                  <c:v>-49.263261106258511</c:v>
                </c:pt>
                <c:pt idx="19">
                  <c:v>-52.204437576846715</c:v>
                </c:pt>
                <c:pt idx="20">
                  <c:v>-45.470588235294144</c:v>
                </c:pt>
              </c:numCache>
            </c:numRef>
          </c:val>
        </c:ser>
        <c:ser>
          <c:idx val="14"/>
          <c:order val="14"/>
          <c:tx>
            <c:strRef>
              <c:f>score!$AJ$1</c:f>
              <c:strCache>
                <c:ptCount val="1"/>
                <c:pt idx="0">
                  <c:v>Joris</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score!$AJ$2:$AJ$40</c:f>
              <c:numCache>
                <c:formatCode>0.0</c:formatCode>
                <c:ptCount val="21"/>
                <c:pt idx="0">
                  <c:v>3.4090313792690488</c:v>
                </c:pt>
                <c:pt idx="1">
                  <c:v>17.526678438092567</c:v>
                </c:pt>
                <c:pt idx="2">
                  <c:v>17.526678438092567</c:v>
                </c:pt>
                <c:pt idx="3">
                  <c:v>15.761972555739618</c:v>
                </c:pt>
                <c:pt idx="4">
                  <c:v>20.761972555739618</c:v>
                </c:pt>
                <c:pt idx="5">
                  <c:v>21.938443143974922</c:v>
                </c:pt>
                <c:pt idx="6">
                  <c:v>26.644325496916096</c:v>
                </c:pt>
                <c:pt idx="7">
                  <c:v>31.350207849857284</c:v>
                </c:pt>
                <c:pt idx="8">
                  <c:v>33.99726667338669</c:v>
                </c:pt>
                <c:pt idx="9">
                  <c:v>31.056090202798458</c:v>
                </c:pt>
                <c:pt idx="10">
                  <c:v>31.64432549691611</c:v>
                </c:pt>
                <c:pt idx="11">
                  <c:v>31.644325496916125</c:v>
                </c:pt>
                <c:pt idx="12">
                  <c:v>27.820796085151414</c:v>
                </c:pt>
                <c:pt idx="13">
                  <c:v>26.644325496916125</c:v>
                </c:pt>
                <c:pt idx="14">
                  <c:v>43.114913732210255</c:v>
                </c:pt>
                <c:pt idx="15">
                  <c:v>41.644325496916139</c:v>
                </c:pt>
                <c:pt idx="16">
                  <c:v>41.056090202798487</c:v>
                </c:pt>
                <c:pt idx="17">
                  <c:v>36.938443143974951</c:v>
                </c:pt>
                <c:pt idx="18">
                  <c:v>40.467854908680835</c:v>
                </c:pt>
                <c:pt idx="19">
                  <c:v>37.526678438092631</c:v>
                </c:pt>
                <c:pt idx="20">
                  <c:v>-53.470588235294144</c:v>
                </c:pt>
              </c:numCache>
            </c:numRef>
          </c:val>
        </c:ser>
        <c:ser>
          <c:idx val="15"/>
          <c:order val="15"/>
          <c:tx>
            <c:strRef>
              <c:f>score!$AK$1</c:f>
              <c:strCache>
                <c:ptCount val="1"/>
                <c:pt idx="0">
                  <c:v>Jolanthe</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score!$AK$2:$AK$40</c:f>
              <c:numCache>
                <c:formatCode>0.0</c:formatCode>
                <c:ptCount val="21"/>
                <c:pt idx="0">
                  <c:v>4.3893034037612644</c:v>
                </c:pt>
                <c:pt idx="1">
                  <c:v>3.5069504625847827</c:v>
                </c:pt>
                <c:pt idx="2">
                  <c:v>-1.4930495374152173</c:v>
                </c:pt>
                <c:pt idx="3">
                  <c:v>-3.2577554197681735</c:v>
                </c:pt>
                <c:pt idx="4">
                  <c:v>-8.2577554197681735</c:v>
                </c:pt>
                <c:pt idx="5">
                  <c:v>-7.0812848315328694</c:v>
                </c:pt>
                <c:pt idx="6">
                  <c:v>-2.3754024785916954</c:v>
                </c:pt>
                <c:pt idx="7">
                  <c:v>-2.6695201256505214</c:v>
                </c:pt>
                <c:pt idx="8">
                  <c:v>-2.2461302121115523E-2</c:v>
                </c:pt>
                <c:pt idx="9">
                  <c:v>-2.9636377727093475</c:v>
                </c:pt>
                <c:pt idx="10">
                  <c:v>-2.3754024785916954</c:v>
                </c:pt>
                <c:pt idx="11">
                  <c:v>-2.3754024785916812</c:v>
                </c:pt>
                <c:pt idx="12">
                  <c:v>-1.1989318903563912</c:v>
                </c:pt>
                <c:pt idx="13">
                  <c:v>2.6245975214083188</c:v>
                </c:pt>
                <c:pt idx="14">
                  <c:v>-0.904814243297551</c:v>
                </c:pt>
                <c:pt idx="15">
                  <c:v>-2.375402478591667</c:v>
                </c:pt>
                <c:pt idx="16">
                  <c:v>-2.9636377727093191</c:v>
                </c:pt>
                <c:pt idx="17">
                  <c:v>-12.081284831532855</c:v>
                </c:pt>
                <c:pt idx="18">
                  <c:v>-13.551873066826971</c:v>
                </c:pt>
                <c:pt idx="19">
                  <c:v>-16.493049537415175</c:v>
                </c:pt>
                <c:pt idx="20">
                  <c:v>-60.470588235294144</c:v>
                </c:pt>
              </c:numCache>
            </c:numRef>
          </c:val>
        </c:ser>
        <c:ser>
          <c:idx val="16"/>
          <c:order val="16"/>
          <c:tx>
            <c:strRef>
              <c:f>score!$AL$1</c:f>
              <c:strCache>
                <c:ptCount val="1"/>
                <c:pt idx="0">
                  <c:v>Arjan</c:v>
                </c:pt>
              </c:strCache>
            </c:strRef>
          </c:tx>
          <c:cat>
            <c:strRef>
              <c:f>score!$B$2:$B$40</c:f>
              <c:strCache>
                <c:ptCount val="21"/>
                <c:pt idx="0">
                  <c:v>Nederland- Duitsland</c:v>
                </c:pt>
                <c:pt idx="1">
                  <c:v>Portugal- Nederland</c:v>
                </c:pt>
                <c:pt idx="2">
                  <c:v>Denemarken- Duitsland</c:v>
                </c:pt>
                <c:pt idx="3">
                  <c:v>Boni</c:v>
                </c:pt>
                <c:pt idx="4">
                  <c:v>Kroatië- Spanje</c:v>
                </c:pt>
                <c:pt idx="5">
                  <c:v>Italië- Ierland</c:v>
                </c:pt>
                <c:pt idx="6">
                  <c:v>Boni</c:v>
                </c:pt>
                <c:pt idx="7">
                  <c:v>Engeland- Oekraïne</c:v>
                </c:pt>
                <c:pt idx="8">
                  <c:v>Zweden- Frankrijk</c:v>
                </c:pt>
                <c:pt idx="9">
                  <c:v>Boni</c:v>
                </c:pt>
                <c:pt idx="10">
                  <c:v>Tsjechië-Portugal</c:v>
                </c:pt>
                <c:pt idx="11">
                  <c:v>Duitsland-Griekenland</c:v>
                </c:pt>
                <c:pt idx="12">
                  <c:v>Spanje-Frankrijk</c:v>
                </c:pt>
                <c:pt idx="13">
                  <c:v>Engeland-Italië</c:v>
                </c:pt>
                <c:pt idx="14">
                  <c:v>Boni 1/2</c:v>
                </c:pt>
                <c:pt idx="15">
                  <c:v>Portugal-Spanje</c:v>
                </c:pt>
                <c:pt idx="16">
                  <c:v>Duitsland-Italië</c:v>
                </c:pt>
                <c:pt idx="17">
                  <c:v>Boni finale</c:v>
                </c:pt>
                <c:pt idx="18">
                  <c:v>Spanje-Italië</c:v>
                </c:pt>
                <c:pt idx="19">
                  <c:v>Bonus winnaar</c:v>
                </c:pt>
                <c:pt idx="20">
                  <c:v>Bonus extra</c:v>
                </c:pt>
              </c:strCache>
            </c:strRef>
          </c:cat>
          <c:val>
            <c:numRef>
              <c:f>score!$AL$2:$AL$40</c:f>
              <c:numCache>
                <c:formatCode>0.0</c:formatCode>
                <c:ptCount val="21"/>
                <c:pt idx="0">
                  <c:v>-6.4970289325144641</c:v>
                </c:pt>
                <c:pt idx="1">
                  <c:v>-22.379381873690946</c:v>
                </c:pt>
                <c:pt idx="2">
                  <c:v>-22.379381873690946</c:v>
                </c:pt>
                <c:pt idx="3">
                  <c:v>-24.144087756043895</c:v>
                </c:pt>
                <c:pt idx="4">
                  <c:v>-24.144087756043895</c:v>
                </c:pt>
                <c:pt idx="5">
                  <c:v>-27.967617167808591</c:v>
                </c:pt>
                <c:pt idx="6">
                  <c:v>-33.261734814867417</c:v>
                </c:pt>
                <c:pt idx="7">
                  <c:v>-38.555852461926243</c:v>
                </c:pt>
                <c:pt idx="8">
                  <c:v>-30.908793638396844</c:v>
                </c:pt>
                <c:pt idx="9">
                  <c:v>-43.849970108985076</c:v>
                </c:pt>
                <c:pt idx="10">
                  <c:v>-43.261734814867424</c:v>
                </c:pt>
                <c:pt idx="11">
                  <c:v>-43.26173481486741</c:v>
                </c:pt>
                <c:pt idx="12">
                  <c:v>-47.08526422663212</c:v>
                </c:pt>
                <c:pt idx="13">
                  <c:v>-48.26173481486741</c:v>
                </c:pt>
                <c:pt idx="14">
                  <c:v>-51.791146579573279</c:v>
                </c:pt>
                <c:pt idx="15">
                  <c:v>-53.261734814867395</c:v>
                </c:pt>
                <c:pt idx="16">
                  <c:v>-53.849970108985048</c:v>
                </c:pt>
                <c:pt idx="17">
                  <c:v>-62.967617167808584</c:v>
                </c:pt>
                <c:pt idx="18">
                  <c:v>-59.4382054031027</c:v>
                </c:pt>
                <c:pt idx="19">
                  <c:v>-62.379381873690903</c:v>
                </c:pt>
                <c:pt idx="20">
                  <c:v>-77.470588235294144</c:v>
                </c:pt>
              </c:numCache>
            </c:numRef>
          </c:val>
        </c:ser>
        <c:marker val="1"/>
        <c:axId val="78475264"/>
        <c:axId val="78476800"/>
      </c:lineChart>
      <c:catAx>
        <c:axId val="78475264"/>
        <c:scaling>
          <c:orientation val="minMax"/>
        </c:scaling>
        <c:axPos val="b"/>
        <c:numFmt formatCode="General" sourceLinked="1"/>
        <c:tickLblPos val="low"/>
        <c:spPr>
          <a:ln w="12700">
            <a:solidFill>
              <a:srgbClr val="FFFFFF"/>
            </a:solidFill>
            <a:prstDash val="solid"/>
          </a:ln>
        </c:spPr>
        <c:txPr>
          <a:bodyPr rot="-5400000" vert="horz"/>
          <a:lstStyle/>
          <a:p>
            <a:pPr>
              <a:defRPr sz="950" b="1" i="1" u="none" strike="noStrike" baseline="0">
                <a:solidFill>
                  <a:srgbClr val="FFFFFF"/>
                </a:solidFill>
                <a:latin typeface="Arial"/>
                <a:ea typeface="Arial"/>
                <a:cs typeface="Arial"/>
              </a:defRPr>
            </a:pPr>
            <a:endParaRPr lang="nl-NL"/>
          </a:p>
        </c:txPr>
        <c:crossAx val="78476800"/>
        <c:crossesAt val="0"/>
        <c:auto val="1"/>
        <c:lblAlgn val="ctr"/>
        <c:lblOffset val="100"/>
        <c:tickLblSkip val="1"/>
        <c:tickMarkSkip val="1"/>
      </c:catAx>
      <c:valAx>
        <c:axId val="78476800"/>
        <c:scaling>
          <c:orientation val="minMax"/>
        </c:scaling>
        <c:axPos val="l"/>
        <c:majorGridlines>
          <c:spPr>
            <a:ln w="12700">
              <a:solidFill>
                <a:srgbClr val="99CC00"/>
              </a:solidFill>
              <a:prstDash val="sysDash"/>
            </a:ln>
          </c:spPr>
        </c:majorGridlines>
        <c:title>
          <c:tx>
            <c:rich>
              <a:bodyPr rot="5400000" vert="horz"/>
              <a:lstStyle/>
              <a:p>
                <a:pPr algn="ctr">
                  <a:defRPr sz="900" b="1" i="0" u="none" strike="noStrike" baseline="0">
                    <a:solidFill>
                      <a:srgbClr val="FFFFFF"/>
                    </a:solidFill>
                    <a:latin typeface="Arial"/>
                    <a:ea typeface="Arial"/>
                    <a:cs typeface="Arial"/>
                  </a:defRPr>
                </a:pPr>
                <a:r>
                  <a:rPr lang="nl-NL"/>
                  <a:t>Titel</a:t>
                </a:r>
              </a:p>
            </c:rich>
          </c:tx>
          <c:layout>
            <c:manualLayout>
              <c:xMode val="edge"/>
              <c:yMode val="edge"/>
              <c:x val="8.2403433476394682E-3"/>
              <c:y val="0.50379848060775689"/>
            </c:manualLayout>
          </c:layout>
          <c:spPr>
            <a:noFill/>
            <a:ln w="25400">
              <a:noFill/>
            </a:ln>
          </c:spPr>
        </c:title>
        <c:numFmt formatCode="0" sourceLinked="0"/>
        <c:tickLblPos val="high"/>
        <c:spPr>
          <a:ln w="9525">
            <a:noFill/>
          </a:ln>
        </c:spPr>
        <c:txPr>
          <a:bodyPr rot="0" vert="horz"/>
          <a:lstStyle/>
          <a:p>
            <a:pPr>
              <a:defRPr sz="950" b="1" i="1" u="none" strike="noStrike" baseline="0">
                <a:solidFill>
                  <a:srgbClr val="FFFFFF"/>
                </a:solidFill>
                <a:latin typeface="Arial"/>
                <a:ea typeface="Arial"/>
                <a:cs typeface="Arial"/>
              </a:defRPr>
            </a:pPr>
            <a:endParaRPr lang="nl-NL"/>
          </a:p>
        </c:txPr>
        <c:crossAx val="78475264"/>
        <c:crosses val="autoZero"/>
        <c:crossBetween val="midCat"/>
      </c:valAx>
      <c:spPr>
        <a:noFill/>
        <a:ln w="25400">
          <a:noFill/>
        </a:ln>
      </c:spPr>
    </c:plotArea>
    <c:legend>
      <c:legendPos val="r"/>
      <c:layout>
        <c:manualLayout>
          <c:xMode val="edge"/>
          <c:yMode val="edge"/>
          <c:x val="0.90888241554619964"/>
          <c:y val="0.10520071570626173"/>
          <c:w val="8.1005205528630567E-2"/>
          <c:h val="0.84570981477671936"/>
        </c:manualLayout>
      </c:layout>
      <c:spPr>
        <a:noFill/>
        <a:ln w="12700">
          <a:solidFill>
            <a:srgbClr val="000000"/>
          </a:solidFill>
          <a:prstDash val="solid"/>
        </a:ln>
      </c:spPr>
      <c:txPr>
        <a:bodyPr/>
        <a:lstStyle/>
        <a:p>
          <a:pPr>
            <a:defRPr sz="1400" b="1" i="1" u="none" strike="noStrike" baseline="0">
              <a:solidFill>
                <a:srgbClr val="FFFFFF"/>
              </a:solidFill>
              <a:latin typeface="+mn-lt"/>
              <a:ea typeface="Arial"/>
              <a:cs typeface="Arial"/>
            </a:defRPr>
          </a:pPr>
          <a:endParaRPr lang="nl-NL"/>
        </a:p>
      </c:txPr>
    </c:legend>
    <c:plotVisOnly val="1"/>
    <c:dispBlanksAs val="gap"/>
  </c:chart>
  <c:spPr>
    <a:solidFill>
      <a:srgbClr val="000000"/>
    </a:solidFill>
    <a:ln w="9525">
      <a:noFill/>
    </a:ln>
  </c:spPr>
  <c:txPr>
    <a:bodyPr/>
    <a:lstStyle/>
    <a:p>
      <a:pPr>
        <a:defRPr sz="1000" b="0" i="0" u="none" strike="noStrike" baseline="0">
          <a:solidFill>
            <a:srgbClr val="000000"/>
          </a:solidFill>
          <a:latin typeface="Arial"/>
          <a:ea typeface="Arial"/>
          <a:cs typeface="Arial"/>
        </a:defRPr>
      </a:pPr>
      <a:endParaRPr lang="nl-NL"/>
    </a:p>
  </c:txPr>
  <c:printSettings>
    <c:headerFooter alignWithMargins="0"/>
    <c:pageMargins b="1" l="0.750000000000004" r="0.750000000000004" t="1" header="0.51180555555555562" footer="0.51180555555555562"/>
    <c:pageSetup firstPageNumber="0"/>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9525</xdr:rowOff>
    </xdr:from>
    <xdr:to>
      <xdr:col>0</xdr:col>
      <xdr:colOff>0</xdr:colOff>
      <xdr:row>8</xdr:row>
      <xdr:rowOff>85725</xdr:rowOff>
    </xdr:to>
    <xdr:pic>
      <xdr:nvPicPr>
        <xdr:cNvPr id="2049" name="banner"/>
        <xdr:cNvPicPr>
          <a:picLocks noChangeAspect="1" noChangeArrowheads="1"/>
        </xdr:cNvPicPr>
      </xdr:nvPicPr>
      <xdr:blipFill>
        <a:blip xmlns:r="http://schemas.openxmlformats.org/officeDocument/2006/relationships" r:embed="rId1"/>
        <a:srcRect/>
        <a:stretch>
          <a:fillRect/>
        </a:stretch>
      </xdr:blipFill>
      <xdr:spPr bwMode="auto">
        <a:xfrm>
          <a:off x="0" y="9525"/>
          <a:ext cx="0" cy="1371600"/>
        </a:xfrm>
        <a:prstGeom prst="rect">
          <a:avLst/>
        </a:prstGeom>
        <a:solidFill>
          <a:srgbClr val="FFFFFF"/>
        </a:solidFill>
        <a:ln w="9360">
          <a:noFill/>
          <a:miter lim="800000"/>
          <a:headEnd/>
          <a:tailEnd/>
        </a:ln>
        <a:effectLst/>
      </xdr:spPr>
    </xdr:pic>
    <xdr:clientData/>
  </xdr:twoCellAnchor>
  <xdr:twoCellAnchor editAs="oneCell">
    <xdr:from>
      <xdr:col>0</xdr:col>
      <xdr:colOff>161926</xdr:colOff>
      <xdr:row>0</xdr:row>
      <xdr:rowOff>0</xdr:rowOff>
    </xdr:from>
    <xdr:to>
      <xdr:col>3</xdr:col>
      <xdr:colOff>238126</xdr:colOff>
      <xdr:row>8</xdr:row>
      <xdr:rowOff>167861</xdr:rowOff>
    </xdr:to>
    <xdr:pic>
      <xdr:nvPicPr>
        <xdr:cNvPr id="3" name="Afbeelding 2" descr="Lothar.jpg"/>
        <xdr:cNvPicPr>
          <a:picLocks noChangeAspect="1"/>
        </xdr:cNvPicPr>
      </xdr:nvPicPr>
      <xdr:blipFill>
        <a:blip xmlns:r="http://schemas.openxmlformats.org/officeDocument/2006/relationships" r:embed="rId2" cstate="print"/>
        <a:stretch>
          <a:fillRect/>
        </a:stretch>
      </xdr:blipFill>
      <xdr:spPr>
        <a:xfrm>
          <a:off x="161926" y="0"/>
          <a:ext cx="1009650" cy="146326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55789</xdr:colOff>
      <xdr:row>0</xdr:row>
      <xdr:rowOff>0</xdr:rowOff>
    </xdr:from>
    <xdr:to>
      <xdr:col>31</xdr:col>
      <xdr:colOff>27214</xdr:colOff>
      <xdr:row>49</xdr:row>
      <xdr:rowOff>19050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142875</xdr:colOff>
      <xdr:row>0</xdr:row>
      <xdr:rowOff>28575</xdr:rowOff>
    </xdr:from>
    <xdr:to>
      <xdr:col>22</xdr:col>
      <xdr:colOff>447675</xdr:colOff>
      <xdr:row>10</xdr:row>
      <xdr:rowOff>57150</xdr:rowOff>
    </xdr:to>
    <xdr:sp macro="" textlink="" fLocksText="0">
      <xdr:nvSpPr>
        <xdr:cNvPr id="30726" name="Text Box 60"/>
        <xdr:cNvSpPr>
          <a:spLocks noChangeArrowheads="1"/>
        </xdr:cNvSpPr>
      </xdr:nvSpPr>
      <xdr:spPr bwMode="auto">
        <a:xfrm>
          <a:off x="142875" y="28575"/>
          <a:ext cx="6591300" cy="1457325"/>
        </a:xfrm>
        <a:prstGeom prst="rect">
          <a:avLst/>
        </a:prstGeom>
        <a:solidFill>
          <a:srgbClr val="FFFFFF"/>
        </a:solidFill>
        <a:ln w="9360">
          <a:solidFill>
            <a:srgbClr val="000000"/>
          </a:solidFill>
          <a:miter lim="800000"/>
          <a:headEnd/>
          <a:tailEnd/>
        </a:ln>
        <a:effectLst/>
      </xdr:spPr>
      <xdr:txBody>
        <a:bodyPr vertOverflow="clip" wrap="square" lIns="0" tIns="0" rIns="0" bIns="0" anchor="t" upright="1"/>
        <a:lstStyle/>
        <a:p>
          <a:pPr algn="l" rtl="0">
            <a:defRPr sz="1000"/>
          </a:pPr>
          <a:r>
            <a:rPr lang="nl-NL" sz="1000" b="0" i="0" u="none" strike="noStrike" baseline="0">
              <a:solidFill>
                <a:srgbClr val="000000"/>
              </a:solidFill>
              <a:latin typeface="Arial"/>
              <a:cs typeface="Arial"/>
            </a:rPr>
            <a:t>De rangschikking van elk team in elke groep wordt als volgt bepaald:</a:t>
          </a:r>
        </a:p>
        <a:p>
          <a:pPr algn="l" rtl="0">
            <a:defRPr sz="1000"/>
          </a:pPr>
          <a:r>
            <a:rPr lang="nl-NL" sz="1000" b="0" i="0" u="none" strike="noStrike" baseline="0">
              <a:solidFill>
                <a:srgbClr val="000000"/>
              </a:solidFill>
              <a:latin typeface="Arial"/>
              <a:cs typeface="Arial"/>
            </a:rPr>
            <a:t>a) hoogste aantal behaalde punten in alle groepswedstrijden;</a:t>
          </a:r>
        </a:p>
        <a:p>
          <a:pPr algn="l" rtl="0">
            <a:defRPr sz="1000"/>
          </a:pPr>
          <a:r>
            <a:rPr lang="nl-NL" sz="1000" b="0" i="0" u="none" strike="noStrike" baseline="0">
              <a:solidFill>
                <a:srgbClr val="000000"/>
              </a:solidFill>
              <a:latin typeface="Arial"/>
              <a:cs typeface="Arial"/>
            </a:rPr>
            <a:t>b) doelpuntenverschil in alle groepswedstrijden;</a:t>
          </a:r>
        </a:p>
        <a:p>
          <a:pPr algn="l" rtl="0">
            <a:defRPr sz="1000"/>
          </a:pPr>
          <a:r>
            <a:rPr lang="nl-NL" sz="1000" b="0" i="0" u="none" strike="noStrike" baseline="0">
              <a:solidFill>
                <a:srgbClr val="000000"/>
              </a:solidFill>
              <a:latin typeface="Arial"/>
              <a:cs typeface="Arial"/>
            </a:rPr>
            <a:t>c) hoogste aantal gescoorde doelpunten in alle groepswedstrijden.</a:t>
          </a:r>
        </a:p>
        <a:p>
          <a:pPr algn="l" rtl="0">
            <a:defRPr sz="1000"/>
          </a:pPr>
          <a:r>
            <a:rPr lang="nl-NL" sz="1000" b="0" i="0" u="none" strike="noStrike" baseline="0">
              <a:solidFill>
                <a:srgbClr val="000000"/>
              </a:solidFill>
              <a:latin typeface="Arial"/>
              <a:cs typeface="Arial"/>
            </a:rPr>
            <a:t>Als twee of meer teams gelijk eindigen op basis van de drie bovenstaande criteria, wordt hun rangschikking als volgt bepaald:</a:t>
          </a:r>
        </a:p>
        <a:p>
          <a:pPr algn="l" rtl="0">
            <a:defRPr sz="1000"/>
          </a:pPr>
          <a:r>
            <a:rPr lang="nl-NL" sz="1000" b="0" i="0" u="none" strike="noStrike" baseline="0">
              <a:solidFill>
                <a:srgbClr val="000000"/>
              </a:solidFill>
              <a:latin typeface="Arial"/>
              <a:cs typeface="Arial"/>
            </a:rPr>
            <a:t>d) Hoogste aantal behaalde punten in de groepswedstrijden tussen de betrokken teams;</a:t>
          </a:r>
        </a:p>
        <a:p>
          <a:pPr algn="l" rtl="0">
            <a:defRPr sz="1000"/>
          </a:pPr>
          <a:r>
            <a:rPr lang="nl-NL" sz="1000" b="0" i="0" u="none" strike="noStrike" baseline="0">
              <a:solidFill>
                <a:srgbClr val="000000"/>
              </a:solidFill>
              <a:latin typeface="Arial"/>
              <a:cs typeface="Arial"/>
            </a:rPr>
            <a:t>e) doelpuntenverschil van de groepswedstrijden tussen de betrokken teams;</a:t>
          </a:r>
        </a:p>
        <a:p>
          <a:pPr algn="l" rtl="0">
            <a:defRPr sz="1000"/>
          </a:pPr>
          <a:r>
            <a:rPr lang="nl-NL" sz="1000" b="0" i="0" u="none" strike="noStrike" baseline="0">
              <a:solidFill>
                <a:srgbClr val="000000"/>
              </a:solidFill>
              <a:latin typeface="Arial"/>
              <a:cs typeface="Arial"/>
            </a:rPr>
            <a:t>f) het hoogste aantal gescoorde doelpunten in alle groepswedstrijden tussen de betrokken teams;</a:t>
          </a:r>
        </a:p>
        <a:p>
          <a:pPr algn="l" rtl="0">
            <a:defRPr sz="1000"/>
          </a:pPr>
          <a:r>
            <a:rPr lang="nl-NL" sz="1000" b="0" i="0" u="none" strike="noStrike" baseline="0">
              <a:solidFill>
                <a:srgbClr val="000000"/>
              </a:solidFill>
              <a:latin typeface="Arial"/>
              <a:cs typeface="Arial"/>
            </a:rPr>
            <a:t>g) loting door het organisatiecomité van WK 2010™.</a:t>
          </a:r>
        </a:p>
        <a:p>
          <a:pPr algn="l" rtl="0">
            <a:defRPr sz="1000"/>
          </a:pPr>
          <a:r>
            <a:rPr lang="nl-NL" sz="1000" b="0" i="0" u="none" strike="noStrike" baseline="0">
              <a:solidFill>
                <a:srgbClr val="000000"/>
              </a:solidFill>
              <a:latin typeface="Arial"/>
              <a:cs typeface="Arial"/>
            </a:rPr>
            <a:t>-------------</a:t>
          </a:r>
          <a:r>
            <a:rPr lang="nl-NL" sz="1000" b="1" i="0" u="none" strike="noStrike" baseline="0">
              <a:solidFill>
                <a:srgbClr val="000000"/>
              </a:solidFill>
              <a:latin typeface="Arial"/>
              <a:cs typeface="Arial"/>
            </a:rPr>
            <a:t>Indien er loting plaats zal vinden, dient de final rank handmatig ingevuld te worden (kolom "N")</a:t>
          </a:r>
          <a:r>
            <a:rPr lang="nl-NL" sz="1000" b="0" i="0" u="none" strike="noStrike" baseline="0">
              <a:solidFill>
                <a:srgbClr val="000000"/>
              </a:solidFill>
              <a:latin typeface="Arial"/>
              <a:cs typeface="Arial"/>
            </a:rPr>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2724150</xdr:colOff>
      <xdr:row>7</xdr:row>
      <xdr:rowOff>123825</xdr:rowOff>
    </xdr:to>
    <xdr:pic>
      <xdr:nvPicPr>
        <xdr:cNvPr id="29697"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8391525" cy="1257300"/>
        </a:xfrm>
        <a:prstGeom prst="rect">
          <a:avLst/>
        </a:prstGeom>
        <a:solidFill>
          <a:srgbClr val="FFFFFF"/>
        </a:solidFill>
        <a:ln w="9360">
          <a:noFill/>
          <a:miter lim="800000"/>
          <a:headEnd/>
          <a:tailEnd/>
        </a:ln>
        <a:effec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9525</xdr:rowOff>
    </xdr:from>
    <xdr:to>
      <xdr:col>0</xdr:col>
      <xdr:colOff>9525</xdr:colOff>
      <xdr:row>10</xdr:row>
      <xdr:rowOff>85725</xdr:rowOff>
    </xdr:to>
    <xdr:pic>
      <xdr:nvPicPr>
        <xdr:cNvPr id="1025"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9525"/>
          <a:ext cx="9525" cy="2219325"/>
        </a:xfrm>
        <a:prstGeom prst="rect">
          <a:avLst/>
        </a:prstGeom>
        <a:solidFill>
          <a:srgbClr val="FFFFFF"/>
        </a:solidFill>
        <a:ln w="9360">
          <a:noFill/>
          <a:miter lim="800000"/>
          <a:headEnd/>
          <a:tailEnd/>
        </a:ln>
        <a:effectLst/>
      </xdr:spPr>
    </xdr:pic>
    <xdr:clientData/>
  </xdr:twoCellAnchor>
  <xdr:twoCellAnchor>
    <xdr:from>
      <xdr:col>0</xdr:col>
      <xdr:colOff>0</xdr:colOff>
      <xdr:row>0</xdr:row>
      <xdr:rowOff>0</xdr:rowOff>
    </xdr:from>
    <xdr:to>
      <xdr:col>0</xdr:col>
      <xdr:colOff>9525</xdr:colOff>
      <xdr:row>8</xdr:row>
      <xdr:rowOff>123825</xdr:rowOff>
    </xdr:to>
    <xdr:pic>
      <xdr:nvPicPr>
        <xdr:cNvPr id="1026" name="Picture 8"/>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9525" cy="1457325"/>
        </a:xfrm>
        <a:prstGeom prst="rect">
          <a:avLst/>
        </a:prstGeom>
        <a:solidFill>
          <a:srgbClr val="FFFFFF"/>
        </a:solidFill>
        <a:ln w="9360">
          <a:noFill/>
          <a:miter lim="800000"/>
          <a:headEnd/>
          <a:tailEnd/>
        </a:ln>
        <a:effectLst/>
      </xdr:spPr>
    </xdr:pic>
    <xdr:clientData/>
  </xdr:twoCellAnchor>
</xdr:wsDr>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sheetPr codeName="Blad1" enableFormatConditionsCalculation="0">
    <tabColor indexed="10"/>
    <pageSetUpPr fitToPage="1"/>
  </sheetPr>
  <dimension ref="A1:AJ114"/>
  <sheetViews>
    <sheetView topLeftCell="A34" workbookViewId="0">
      <selection activeCell="F59" sqref="F59"/>
    </sheetView>
  </sheetViews>
  <sheetFormatPr defaultColWidth="9.140625" defaultRowHeight="12.75" zeroHeight="1"/>
  <cols>
    <col min="1" max="1" width="3.85546875" style="35" customWidth="1"/>
    <col min="2" max="2" width="3.85546875" style="36" customWidth="1"/>
    <col min="3" max="3" width="6.28515625" style="37" customWidth="1"/>
    <col min="4" max="4" width="5.85546875" style="36" customWidth="1"/>
    <col min="5" max="5" width="3.7109375" style="36" customWidth="1"/>
    <col min="6" max="6" width="15.42578125" style="36" customWidth="1"/>
    <col min="7" max="7" width="3.28515625" style="35" customWidth="1"/>
    <col min="8" max="8" width="1.85546875" style="38" customWidth="1"/>
    <col min="9" max="9" width="3" style="35" customWidth="1"/>
    <col min="10" max="10" width="15.42578125" style="36" customWidth="1"/>
    <col min="11" max="11" width="3.7109375" style="36" customWidth="1"/>
    <col min="12" max="12" width="3.42578125" style="36" customWidth="1"/>
    <col min="13" max="13" width="9.140625" style="38" customWidth="1"/>
    <col min="14" max="14" width="12.42578125" style="39" customWidth="1"/>
    <col min="15" max="17" width="9.140625" style="39" hidden="1" customWidth="1"/>
    <col min="18" max="18" width="2.7109375" style="39" customWidth="1"/>
    <col min="19" max="19" width="12.28515625" style="39" customWidth="1"/>
    <col min="20" max="20" width="3.7109375" style="39" customWidth="1"/>
    <col min="21" max="21" width="3.140625" style="39" customWidth="1"/>
    <col min="22" max="22" width="2.5703125" style="39" customWidth="1"/>
    <col min="23" max="24" width="2.28515625" style="39" customWidth="1"/>
    <col min="25" max="25" width="4.28515625" style="39" customWidth="1"/>
    <col min="26" max="26" width="4.140625" style="39" customWidth="1"/>
    <col min="27" max="27" width="3.5703125" style="39" customWidth="1"/>
    <col min="28" max="28" width="0.42578125" style="39" customWidth="1"/>
    <col min="29" max="29" width="9.140625" style="40" customWidth="1"/>
    <col min="30" max="16384" width="9.140625" style="40"/>
  </cols>
  <sheetData>
    <row r="1" spans="1:36">
      <c r="A1" s="41"/>
      <c r="B1" s="5"/>
      <c r="C1" s="42"/>
      <c r="D1" s="5"/>
      <c r="E1" s="5"/>
      <c r="F1" s="5"/>
      <c r="G1" s="41"/>
      <c r="H1" s="43"/>
      <c r="I1" s="41"/>
      <c r="J1" s="5"/>
      <c r="K1" s="5"/>
      <c r="L1" s="5"/>
      <c r="M1" s="43"/>
      <c r="N1" s="44"/>
      <c r="O1" s="44"/>
      <c r="P1" s="44"/>
      <c r="Q1" s="44"/>
      <c r="R1" s="44"/>
      <c r="S1" s="44"/>
      <c r="T1" s="44"/>
      <c r="U1" s="44"/>
      <c r="V1" s="44"/>
      <c r="W1" s="44"/>
      <c r="X1" s="44"/>
      <c r="Y1" s="44"/>
      <c r="Z1" s="44"/>
      <c r="AA1" s="44"/>
      <c r="AB1" s="44"/>
      <c r="AI1" s="45"/>
      <c r="AJ1" s="45"/>
    </row>
    <row r="2" spans="1:36">
      <c r="A2" s="41"/>
      <c r="B2" s="5"/>
      <c r="C2" s="42"/>
      <c r="D2" s="5"/>
      <c r="E2" s="5"/>
      <c r="F2" s="5"/>
      <c r="G2" s="41"/>
      <c r="H2" s="43"/>
      <c r="I2" s="41"/>
      <c r="J2" s="5"/>
      <c r="K2" s="5"/>
      <c r="L2" s="5"/>
      <c r="M2" s="43"/>
      <c r="N2" s="44"/>
      <c r="O2" s="44"/>
      <c r="P2" s="44"/>
      <c r="Q2" s="44"/>
      <c r="R2" s="44"/>
      <c r="S2" s="44"/>
      <c r="T2" s="44"/>
      <c r="U2" s="44"/>
      <c r="V2" s="44"/>
      <c r="W2" s="44"/>
      <c r="X2" s="44"/>
      <c r="Y2" s="44"/>
      <c r="Z2" s="44"/>
      <c r="AA2" s="44"/>
      <c r="AB2" s="44"/>
      <c r="AI2" s="45"/>
      <c r="AJ2" s="45"/>
    </row>
    <row r="3" spans="1:36">
      <c r="A3" s="41"/>
      <c r="B3" s="5"/>
      <c r="C3" s="42"/>
      <c r="D3" s="5"/>
      <c r="E3" s="5"/>
      <c r="F3" s="5"/>
      <c r="G3" s="41"/>
      <c r="H3" s="43"/>
      <c r="I3" s="41"/>
      <c r="J3" s="5"/>
      <c r="K3" s="5"/>
      <c r="L3" s="5"/>
      <c r="M3" s="43"/>
      <c r="N3" s="44"/>
      <c r="O3" s="44"/>
      <c r="P3" s="44"/>
      <c r="Q3" s="44"/>
      <c r="R3" s="44"/>
      <c r="S3" s="44"/>
      <c r="T3" s="44"/>
      <c r="U3" s="44"/>
      <c r="V3" s="44"/>
      <c r="W3" s="44"/>
      <c r="X3" s="44"/>
      <c r="Y3" s="44"/>
      <c r="Z3" s="44"/>
      <c r="AA3" s="44"/>
      <c r="AB3" s="44"/>
      <c r="AI3" s="45"/>
      <c r="AJ3" s="45"/>
    </row>
    <row r="4" spans="1:36">
      <c r="A4" s="41"/>
      <c r="B4" s="5"/>
      <c r="C4" s="42"/>
      <c r="D4" s="5"/>
      <c r="E4" s="5"/>
      <c r="F4" s="5"/>
      <c r="G4" s="41"/>
      <c r="H4" s="43"/>
      <c r="I4" s="41"/>
      <c r="J4" s="5"/>
      <c r="K4" s="5"/>
      <c r="L4" s="5"/>
      <c r="M4" s="43"/>
      <c r="N4" s="44"/>
      <c r="O4" s="44"/>
      <c r="P4" s="44"/>
      <c r="Q4" s="44"/>
      <c r="R4" s="44"/>
      <c r="S4" s="44"/>
      <c r="T4" s="44"/>
      <c r="U4" s="44"/>
      <c r="V4" s="44"/>
      <c r="W4" s="44"/>
      <c r="X4" s="44"/>
      <c r="Y4" s="44"/>
      <c r="Z4" s="44"/>
      <c r="AA4" s="44"/>
      <c r="AB4" s="44"/>
      <c r="AI4" s="45"/>
      <c r="AJ4" s="45"/>
    </row>
    <row r="5" spans="1:36">
      <c r="A5" s="41"/>
      <c r="B5" s="5"/>
      <c r="C5" s="42"/>
      <c r="D5" s="5"/>
      <c r="E5" s="5"/>
      <c r="F5" s="5"/>
      <c r="G5" s="41"/>
      <c r="H5" s="43"/>
      <c r="I5" s="41"/>
      <c r="J5" s="5"/>
      <c r="K5" s="5"/>
      <c r="L5" s="5"/>
      <c r="M5" s="43"/>
      <c r="N5" s="44"/>
      <c r="O5" s="44"/>
      <c r="P5" s="44"/>
      <c r="Q5" s="44"/>
      <c r="R5" s="44"/>
      <c r="S5" s="44"/>
      <c r="T5" s="44"/>
      <c r="U5" s="44"/>
      <c r="V5" s="44"/>
      <c r="W5" s="44"/>
      <c r="X5" s="44"/>
      <c r="Y5" s="44"/>
      <c r="Z5" s="44"/>
      <c r="AA5" s="44"/>
      <c r="AB5" s="44"/>
      <c r="AI5" s="45"/>
      <c r="AJ5" s="45"/>
    </row>
    <row r="6" spans="1:36">
      <c r="A6" s="41"/>
      <c r="B6" s="5"/>
      <c r="C6" s="42"/>
      <c r="D6" s="5"/>
      <c r="E6" s="5"/>
      <c r="F6" s="5"/>
      <c r="G6" s="41"/>
      <c r="H6" s="43"/>
      <c r="I6" s="41"/>
      <c r="J6" s="5"/>
      <c r="K6" s="5"/>
      <c r="L6" s="5"/>
      <c r="M6" s="43"/>
      <c r="N6" s="44"/>
      <c r="O6" s="44"/>
      <c r="P6" s="44"/>
      <c r="Q6" s="44"/>
      <c r="R6" s="44"/>
      <c r="S6" s="44"/>
      <c r="T6" s="44"/>
      <c r="U6" s="44"/>
      <c r="V6" s="44"/>
      <c r="W6" s="44"/>
      <c r="X6" s="44"/>
      <c r="Y6" s="44"/>
      <c r="Z6" s="44"/>
      <c r="AA6" s="44"/>
      <c r="AB6" s="44"/>
      <c r="AI6" s="45"/>
      <c r="AJ6" s="45"/>
    </row>
    <row r="7" spans="1:36">
      <c r="A7" s="41"/>
      <c r="B7" s="5"/>
      <c r="C7" s="42"/>
      <c r="D7" s="5"/>
      <c r="E7" s="5"/>
      <c r="F7" s="5"/>
      <c r="G7" s="41"/>
      <c r="H7" s="43"/>
      <c r="I7" s="41"/>
      <c r="J7" s="5"/>
      <c r="K7" s="5"/>
      <c r="L7" s="5"/>
      <c r="M7" s="43"/>
      <c r="N7" s="44"/>
      <c r="O7" s="44"/>
      <c r="P7" s="44"/>
      <c r="Q7" s="44"/>
      <c r="R7" s="44"/>
      <c r="S7" s="44"/>
      <c r="T7" s="44"/>
      <c r="U7" s="44"/>
      <c r="V7" s="44"/>
      <c r="W7" s="44"/>
      <c r="X7" s="44"/>
      <c r="Y7" s="44"/>
      <c r="Z7" s="44"/>
      <c r="AA7" s="44"/>
      <c r="AB7" s="44"/>
      <c r="AI7" s="45"/>
      <c r="AJ7" s="45"/>
    </row>
    <row r="8" spans="1:36">
      <c r="A8" s="41"/>
      <c r="B8" s="5"/>
      <c r="C8" s="42"/>
      <c r="D8" s="5"/>
      <c r="E8" s="5"/>
      <c r="F8" s="5"/>
      <c r="G8" s="41"/>
      <c r="H8" s="43"/>
      <c r="I8" s="41"/>
      <c r="J8" s="5"/>
      <c r="K8" s="5"/>
      <c r="L8" s="5"/>
      <c r="M8" s="43"/>
      <c r="N8" s="44"/>
      <c r="O8" s="44"/>
      <c r="P8" s="44"/>
      <c r="Q8" s="44"/>
      <c r="R8" s="44"/>
      <c r="S8" s="44"/>
      <c r="T8" s="44"/>
      <c r="U8" s="44"/>
      <c r="V8" s="44"/>
      <c r="W8" s="44"/>
      <c r="X8" s="44"/>
      <c r="Y8" s="44"/>
      <c r="Z8" s="44"/>
      <c r="AA8" s="44"/>
      <c r="AB8" s="44"/>
      <c r="AI8" s="45"/>
      <c r="AJ8" s="45"/>
    </row>
    <row r="9" spans="1:36" ht="18">
      <c r="A9" s="46"/>
      <c r="B9" s="47"/>
      <c r="C9" s="48"/>
      <c r="D9" s="49"/>
      <c r="E9" s="50"/>
      <c r="F9" s="51"/>
      <c r="G9" s="52"/>
      <c r="H9" s="53"/>
      <c r="I9" s="52"/>
      <c r="J9" s="49"/>
      <c r="K9" s="54"/>
      <c r="L9" s="49"/>
      <c r="M9" s="53"/>
      <c r="O9" s="44"/>
      <c r="P9" s="44"/>
      <c r="Q9" s="44"/>
      <c r="R9" s="44"/>
      <c r="S9" s="44"/>
      <c r="T9" s="44"/>
      <c r="U9" s="44"/>
      <c r="V9" s="44"/>
      <c r="W9" s="44"/>
      <c r="X9" s="44"/>
      <c r="Y9" s="44"/>
      <c r="Z9" s="44"/>
      <c r="AA9" s="44"/>
      <c r="AI9" s="45"/>
      <c r="AJ9" s="45"/>
    </row>
    <row r="10" spans="1:36">
      <c r="A10" s="55" t="s">
        <v>19</v>
      </c>
      <c r="B10" s="56"/>
      <c r="C10" s="56"/>
      <c r="D10" s="56"/>
      <c r="E10" s="56"/>
      <c r="F10" s="56"/>
      <c r="G10" s="57"/>
      <c r="H10" s="56"/>
      <c r="I10" s="57"/>
      <c r="J10" s="56"/>
      <c r="K10" s="58"/>
      <c r="L10" s="59"/>
      <c r="M10" s="60" t="s">
        <v>20</v>
      </c>
      <c r="R10" s="61" t="str">
        <f>Invulblad!A10</f>
        <v>Groep A</v>
      </c>
      <c r="S10" s="62"/>
      <c r="T10" s="62" t="s">
        <v>21</v>
      </c>
      <c r="U10" s="63" t="s">
        <v>22</v>
      </c>
      <c r="V10" s="63" t="s">
        <v>23</v>
      </c>
      <c r="W10" s="63" t="s">
        <v>24</v>
      </c>
      <c r="X10" s="63" t="s">
        <v>25</v>
      </c>
      <c r="Y10" s="63" t="s">
        <v>26</v>
      </c>
      <c r="Z10" s="63" t="s">
        <v>27</v>
      </c>
      <c r="AA10" s="63" t="s">
        <v>28</v>
      </c>
    </row>
    <row r="11" spans="1:36">
      <c r="A11" s="64">
        <f>Toernooigegevens!B4</f>
        <v>1</v>
      </c>
      <c r="B11" s="65">
        <f>Toernooigegevens!C4</f>
        <v>40340.666666666664</v>
      </c>
      <c r="C11" s="66">
        <f>Toernooigegevens!D4</f>
        <v>41068.666666666664</v>
      </c>
      <c r="D11" s="67">
        <f>Toernooigegevens!E4</f>
        <v>40340.75</v>
      </c>
      <c r="E11" s="68"/>
      <c r="F11" s="69" t="str">
        <f>Toernooigegevens!G4</f>
        <v>Polen</v>
      </c>
      <c r="G11" s="70">
        <v>1</v>
      </c>
      <c r="H11" s="71" t="s">
        <v>29</v>
      </c>
      <c r="I11" s="70">
        <v>1</v>
      </c>
      <c r="J11" s="69" t="str">
        <f>Toernooigegevens!I4</f>
        <v>Griekenland</v>
      </c>
      <c r="K11" s="68"/>
      <c r="L11" s="59"/>
      <c r="M11" s="71">
        <f t="shared" ref="M11:M16" si="0">IF(AND(G11="",I11=""),"",IF(OR(G11="",I11=""),"FOUT",IF(G11&gt;I11,"1",IF(G11=I11,3,2))))</f>
        <v>3</v>
      </c>
      <c r="O11" s="39" t="str">
        <f>RIGHT(Q11)</f>
        <v>A</v>
      </c>
      <c r="P11" s="39">
        <f t="shared" ref="P11:P40" si="1">IF(T11=3,3,0)</f>
        <v>3</v>
      </c>
      <c r="Q11" s="39" t="str">
        <f>CONCATENATE(R11,RIGHT(R10,1))</f>
        <v>1A</v>
      </c>
      <c r="R11" s="72">
        <v>1</v>
      </c>
      <c r="S11" s="73" t="str">
        <f>INDEX(Pouleberekeningen!$C$17:$J$20,MATCH(R11,Pouleberekeningen!$N$17:$N$20,0),1)</f>
        <v>Tsjechië</v>
      </c>
      <c r="T11" s="73">
        <f>SUM(V11:X11)</f>
        <v>3</v>
      </c>
      <c r="U11" s="73">
        <f>INDEX(Pouleberekeningen!$C$17:$J$20,MATCH(R11,Pouleberekeningen!$M$17:$M$20,0),2)</f>
        <v>6</v>
      </c>
      <c r="V11" s="73">
        <f>INDEX(Pouleberekeningen!$C$17:$J$20,MATCH(R11,Pouleberekeningen!$M$17:$M$20,0),3)</f>
        <v>2</v>
      </c>
      <c r="W11" s="73">
        <f>INDEX(Pouleberekeningen!$C$17:$J$20,MATCH(R11,Pouleberekeningen!$M$17:$M$20,0),4)</f>
        <v>0</v>
      </c>
      <c r="X11" s="73">
        <f>INDEX(Pouleberekeningen!$C$17:$J$20,MATCH(R11,Pouleberekeningen!$M$17:$M$20,0),5)</f>
        <v>1</v>
      </c>
      <c r="Y11" s="73">
        <f>INDEX(Pouleberekeningen!$C$17:$J$20,MATCH(R11,Pouleberekeningen!$M$17:$M$20,0),6)</f>
        <v>4</v>
      </c>
      <c r="Z11" s="73">
        <f>INDEX(Pouleberekeningen!$C$17:$J$20,MATCH(R11,Pouleberekeningen!$M$17:$M$20,0),7)</f>
        <v>5</v>
      </c>
      <c r="AA11" s="73">
        <f>INDEX(Pouleberekeningen!$C$17:$J$20,MATCH(R11,Pouleberekeningen!$M$17:$M$20,0),8)</f>
        <v>-1</v>
      </c>
    </row>
    <row r="12" spans="1:36">
      <c r="A12" s="74">
        <f>Toernooigegevens!B5</f>
        <v>2</v>
      </c>
      <c r="B12" s="75">
        <f>Toernooigegevens!C5</f>
        <v>40340.854166666664</v>
      </c>
      <c r="C12" s="76">
        <f>Toernooigegevens!D5</f>
        <v>41068.666666666664</v>
      </c>
      <c r="D12" s="77">
        <f>Toernooigegevens!E5</f>
        <v>40340.864583333336</v>
      </c>
      <c r="E12" s="78"/>
      <c r="F12" s="79" t="str">
        <f>Toernooigegevens!G5</f>
        <v>Rusland</v>
      </c>
      <c r="G12" s="80">
        <v>4</v>
      </c>
      <c r="H12" s="81" t="s">
        <v>29</v>
      </c>
      <c r="I12" s="80">
        <v>1</v>
      </c>
      <c r="J12" s="79" t="str">
        <f>Toernooigegevens!I5</f>
        <v>Tsjechië</v>
      </c>
      <c r="K12" s="78"/>
      <c r="L12" s="59"/>
      <c r="M12" s="81" t="str">
        <f t="shared" si="0"/>
        <v>1</v>
      </c>
      <c r="O12" s="39" t="str">
        <f>RIGHT(Q12)</f>
        <v>A</v>
      </c>
      <c r="P12" s="39">
        <f t="shared" si="1"/>
        <v>3</v>
      </c>
      <c r="Q12" s="39" t="str">
        <f>CONCATENATE(R12,RIGHT(R10,1))</f>
        <v>2A</v>
      </c>
      <c r="R12" s="82">
        <v>2</v>
      </c>
      <c r="S12" s="83" t="str">
        <f>INDEX(Pouleberekeningen!$C$17:$J$20,MATCH(R12,Pouleberekeningen!$N$17:$N$20,0),1)</f>
        <v>Griekenland</v>
      </c>
      <c r="T12" s="83">
        <f>SUM(V12:X12)</f>
        <v>3</v>
      </c>
      <c r="U12" s="83">
        <f>INDEX(Pouleberekeningen!$C$17:$J$20,MATCH(R12,Pouleberekeningen!$M$17:$M$20,0),2)</f>
        <v>4</v>
      </c>
      <c r="V12" s="83">
        <f>INDEX(Pouleberekeningen!$C$17:$J$20,MATCH(R12,Pouleberekeningen!$M$17:$M$20,0),3)</f>
        <v>1</v>
      </c>
      <c r="W12" s="83">
        <f>INDEX(Pouleberekeningen!$C$17:$J$20,MATCH(R12,Pouleberekeningen!$M$17:$M$20,0),4)</f>
        <v>1</v>
      </c>
      <c r="X12" s="83">
        <f>INDEX(Pouleberekeningen!$C$17:$J$20,MATCH(R12,Pouleberekeningen!$M$17:$M$20,0),5)</f>
        <v>1</v>
      </c>
      <c r="Y12" s="83">
        <f>INDEX(Pouleberekeningen!$C$17:$J$20,MATCH(R12,Pouleberekeningen!$M$17:$M$20,0),6)</f>
        <v>5</v>
      </c>
      <c r="Z12" s="83">
        <f>INDEX(Pouleberekeningen!$C$17:$J$20,MATCH(R12,Pouleberekeningen!$M$17:$M$20,0),7)</f>
        <v>3</v>
      </c>
      <c r="AA12" s="83">
        <f>INDEX(Pouleberekeningen!$C$17:$J$20,MATCH(R12,Pouleberekeningen!$M$17:$M$20,0),8)</f>
        <v>2</v>
      </c>
    </row>
    <row r="13" spans="1:36">
      <c r="A13" s="64">
        <f>Toernooigegevens!B6</f>
        <v>9</v>
      </c>
      <c r="B13" s="65">
        <f>Toernooigegevens!C6</f>
        <v>0</v>
      </c>
      <c r="C13" s="66">
        <f>Toernooigegevens!D6</f>
        <v>41072</v>
      </c>
      <c r="D13" s="67">
        <f>Toernooigegevens!E6</f>
        <v>40340.75</v>
      </c>
      <c r="E13" s="68"/>
      <c r="F13" s="69" t="str">
        <f>Toernooigegevens!G6</f>
        <v>Griekenland</v>
      </c>
      <c r="G13" s="70">
        <v>1</v>
      </c>
      <c r="H13" s="71" t="s">
        <v>29</v>
      </c>
      <c r="I13" s="70">
        <v>2</v>
      </c>
      <c r="J13" s="69" t="str">
        <f>Toernooigegevens!I6</f>
        <v>Tsjechië</v>
      </c>
      <c r="K13" s="68"/>
      <c r="L13" s="59"/>
      <c r="M13" s="71">
        <f t="shared" si="0"/>
        <v>2</v>
      </c>
      <c r="O13" s="39" t="str">
        <f>RIGHT(Q13)</f>
        <v>A</v>
      </c>
      <c r="P13" s="39">
        <f t="shared" si="1"/>
        <v>3</v>
      </c>
      <c r="Q13" s="39" t="str">
        <f>CONCATENATE(R13,RIGHT(R10,1))</f>
        <v>3A</v>
      </c>
      <c r="R13" s="72">
        <v>3</v>
      </c>
      <c r="S13" s="73" t="str">
        <f>INDEX(Pouleberekeningen!$C$17:$J$20,MATCH(R13,Pouleberekeningen!$N$17:$N$20,0),1)</f>
        <v>Rusland</v>
      </c>
      <c r="T13" s="73">
        <f>SUM(V13:X13)</f>
        <v>3</v>
      </c>
      <c r="U13" s="73">
        <f>INDEX(Pouleberekeningen!$C$17:$J$20,MATCH(R13,Pouleberekeningen!$M$17:$M$20,0),2)</f>
        <v>4</v>
      </c>
      <c r="V13" s="73">
        <f>INDEX(Pouleberekeningen!$C$17:$J$20,MATCH(R13,Pouleberekeningen!$M$17:$M$20,0),3)</f>
        <v>1</v>
      </c>
      <c r="W13" s="73">
        <f>INDEX(Pouleberekeningen!$C$17:$J$20,MATCH(R13,Pouleberekeningen!$M$17:$M$20,0),4)</f>
        <v>1</v>
      </c>
      <c r="X13" s="73">
        <f>INDEX(Pouleberekeningen!$C$17:$J$20,MATCH(R13,Pouleberekeningen!$M$17:$M$20,0),5)</f>
        <v>1</v>
      </c>
      <c r="Y13" s="73">
        <f>INDEX(Pouleberekeningen!$C$17:$J$20,MATCH(R13,Pouleberekeningen!$M$17:$M$20,0),6)</f>
        <v>3</v>
      </c>
      <c r="Z13" s="73">
        <f>INDEX(Pouleberekeningen!$C$17:$J$20,MATCH(R13,Pouleberekeningen!$M$17:$M$20,0),7)</f>
        <v>3</v>
      </c>
      <c r="AA13" s="73">
        <f>INDEX(Pouleberekeningen!$C$17:$J$20,MATCH(R13,Pouleberekeningen!$M$17:$M$20,0),8)</f>
        <v>0</v>
      </c>
    </row>
    <row r="14" spans="1:36">
      <c r="A14" s="74">
        <f>Toernooigegevens!B7</f>
        <v>10</v>
      </c>
      <c r="B14" s="75">
        <f>Toernooigegevens!C7</f>
        <v>0</v>
      </c>
      <c r="C14" s="76">
        <f>Toernooigegevens!D7</f>
        <v>41072</v>
      </c>
      <c r="D14" s="77">
        <f>Toernooigegevens!E7</f>
        <v>40340.864583333336</v>
      </c>
      <c r="E14" s="78"/>
      <c r="F14" s="79" t="str">
        <f>Toernooigegevens!G7</f>
        <v>Polen</v>
      </c>
      <c r="G14" s="80">
        <v>1</v>
      </c>
      <c r="H14" s="81" t="s">
        <v>29</v>
      </c>
      <c r="I14" s="80">
        <v>1</v>
      </c>
      <c r="J14" s="79" t="str">
        <f>Toernooigegevens!I7</f>
        <v>Rusland</v>
      </c>
      <c r="K14" s="78"/>
      <c r="L14" s="59"/>
      <c r="M14" s="81">
        <f t="shared" si="0"/>
        <v>3</v>
      </c>
      <c r="O14" s="39" t="str">
        <f>RIGHT(Q14)</f>
        <v>A</v>
      </c>
      <c r="P14" s="39">
        <f t="shared" si="1"/>
        <v>3</v>
      </c>
      <c r="Q14" s="39" t="str">
        <f>CONCATENATE(R14,RIGHT(R10,1))</f>
        <v>4A</v>
      </c>
      <c r="R14" s="82">
        <v>4</v>
      </c>
      <c r="S14" s="83" t="str">
        <f>INDEX(Pouleberekeningen!$C$17:$J$20,MATCH(R14,Pouleberekeningen!$N$17:$N$20,0),1)</f>
        <v>Polen</v>
      </c>
      <c r="T14" s="83">
        <f>SUM(V14:X14)</f>
        <v>3</v>
      </c>
      <c r="U14" s="83">
        <f>INDEX(Pouleberekeningen!$C$17:$J$20,MATCH(R14,Pouleberekeningen!$M$17:$M$20,0),2)</f>
        <v>2</v>
      </c>
      <c r="V14" s="83">
        <f>INDEX(Pouleberekeningen!$C$17:$J$20,MATCH(R14,Pouleberekeningen!$M$17:$M$20,0),3)</f>
        <v>0</v>
      </c>
      <c r="W14" s="83">
        <f>INDEX(Pouleberekeningen!$C$17:$J$20,MATCH(R14,Pouleberekeningen!$M$17:$M$20,0),4)</f>
        <v>2</v>
      </c>
      <c r="X14" s="83">
        <f>INDEX(Pouleberekeningen!$C$17:$J$20,MATCH(R14,Pouleberekeningen!$M$17:$M$20,0),5)</f>
        <v>1</v>
      </c>
      <c r="Y14" s="83">
        <f>INDEX(Pouleberekeningen!$C$17:$J$20,MATCH(R14,Pouleberekeningen!$M$17:$M$20,0),6)</f>
        <v>2</v>
      </c>
      <c r="Z14" s="83">
        <f>INDEX(Pouleberekeningen!$C$17:$J$20,MATCH(R14,Pouleberekeningen!$M$17:$M$20,0),7)</f>
        <v>3</v>
      </c>
      <c r="AA14" s="83">
        <f>INDEX(Pouleberekeningen!$C$17:$J$20,MATCH(R14,Pouleberekeningen!$M$17:$M$20,0),8)</f>
        <v>-1</v>
      </c>
    </row>
    <row r="15" spans="1:36">
      <c r="A15" s="64">
        <f>Toernooigegevens!B8</f>
        <v>17</v>
      </c>
      <c r="B15" s="65">
        <f>Toernooigegevens!C8</f>
        <v>0</v>
      </c>
      <c r="C15" s="66">
        <f>Toernooigegevens!D8</f>
        <v>41076</v>
      </c>
      <c r="D15" s="67">
        <f>Toernooigegevens!E8</f>
        <v>40340.864583333336</v>
      </c>
      <c r="E15" s="68"/>
      <c r="F15" s="69" t="str">
        <f>Toernooigegevens!G8</f>
        <v>Tsjechië</v>
      </c>
      <c r="G15" s="70">
        <v>1</v>
      </c>
      <c r="H15" s="71" t="s">
        <v>29</v>
      </c>
      <c r="I15" s="70">
        <v>0</v>
      </c>
      <c r="J15" s="69" t="str">
        <f>Toernooigegevens!I8</f>
        <v>Polen</v>
      </c>
      <c r="K15" s="68"/>
      <c r="L15" s="59"/>
      <c r="M15" s="71" t="str">
        <f t="shared" si="0"/>
        <v>1</v>
      </c>
      <c r="P15" s="39">
        <f t="shared" si="1"/>
        <v>0</v>
      </c>
      <c r="R15" s="84" t="str">
        <f>IF(COUNT(G11:I16)=12,IF(COUNT(T11:T14)&lt;4,"Er is loting vereist in deze poule",""),"")</f>
        <v/>
      </c>
      <c r="S15" s="85"/>
      <c r="T15" s="85"/>
      <c r="U15" s="85"/>
      <c r="V15" s="85"/>
      <c r="W15" s="85"/>
      <c r="X15" s="85"/>
      <c r="Y15" s="85"/>
      <c r="Z15" s="85"/>
      <c r="AA15" s="85"/>
    </row>
    <row r="16" spans="1:36">
      <c r="A16" s="74">
        <f>Toernooigegevens!B9</f>
        <v>18</v>
      </c>
      <c r="B16" s="75">
        <f>Toernooigegevens!C9</f>
        <v>0</v>
      </c>
      <c r="C16" s="76">
        <f>Toernooigegevens!D9</f>
        <v>41076</v>
      </c>
      <c r="D16" s="77">
        <f>Toernooigegevens!E9</f>
        <v>40340.864583333336</v>
      </c>
      <c r="E16" s="78"/>
      <c r="F16" s="79" t="str">
        <f>Toernooigegevens!G9</f>
        <v>Griekenland</v>
      </c>
      <c r="G16" s="80">
        <v>1</v>
      </c>
      <c r="H16" s="81" t="s">
        <v>29</v>
      </c>
      <c r="I16" s="80">
        <v>0</v>
      </c>
      <c r="J16" s="79" t="str">
        <f>Toernooigegevens!I9</f>
        <v>Rusland</v>
      </c>
      <c r="K16" s="78"/>
      <c r="L16" s="59"/>
      <c r="M16" s="81" t="str">
        <f t="shared" si="0"/>
        <v>1</v>
      </c>
      <c r="P16" s="39">
        <f t="shared" si="1"/>
        <v>0</v>
      </c>
      <c r="R16" s="86"/>
      <c r="S16" s="85"/>
      <c r="T16" s="85"/>
      <c r="U16" s="85"/>
      <c r="V16" s="85"/>
      <c r="W16" s="85"/>
      <c r="X16" s="85"/>
      <c r="Y16" s="85"/>
      <c r="Z16" s="85"/>
      <c r="AA16" s="85"/>
    </row>
    <row r="17" spans="1:27">
      <c r="A17" s="87"/>
      <c r="B17" s="59"/>
      <c r="C17" s="88"/>
      <c r="D17" s="89"/>
      <c r="E17" s="90"/>
      <c r="F17" s="59"/>
      <c r="G17" s="87"/>
      <c r="H17" s="91"/>
      <c r="I17" s="87"/>
      <c r="J17" s="59"/>
      <c r="K17" s="90"/>
      <c r="L17" s="59"/>
      <c r="M17" s="91"/>
      <c r="P17" s="39">
        <f t="shared" si="1"/>
        <v>0</v>
      </c>
      <c r="R17" s="86"/>
      <c r="S17" s="85"/>
      <c r="T17" s="85"/>
      <c r="U17" s="85"/>
      <c r="V17" s="85"/>
      <c r="W17" s="85"/>
      <c r="X17" s="85"/>
      <c r="Y17" s="85"/>
      <c r="Z17" s="85"/>
      <c r="AA17" s="85"/>
    </row>
    <row r="18" spans="1:27">
      <c r="A18" s="55" t="s">
        <v>30</v>
      </c>
      <c r="B18" s="56"/>
      <c r="C18" s="56"/>
      <c r="D18" s="56"/>
      <c r="E18" s="56"/>
      <c r="F18" s="56"/>
      <c r="G18" s="57"/>
      <c r="H18" s="56"/>
      <c r="I18" s="57"/>
      <c r="J18" s="56"/>
      <c r="K18" s="58"/>
      <c r="L18" s="59"/>
      <c r="M18" s="60" t="s">
        <v>20</v>
      </c>
      <c r="P18" s="39">
        <f t="shared" si="1"/>
        <v>0</v>
      </c>
      <c r="R18" s="61" t="str">
        <f>Invulblad!A18</f>
        <v>Groep B</v>
      </c>
      <c r="S18" s="92"/>
      <c r="T18" s="62" t="s">
        <v>21</v>
      </c>
      <c r="U18" s="63" t="s">
        <v>22</v>
      </c>
      <c r="V18" s="63" t="s">
        <v>23</v>
      </c>
      <c r="W18" s="63" t="s">
        <v>24</v>
      </c>
      <c r="X18" s="63" t="s">
        <v>25</v>
      </c>
      <c r="Y18" s="63" t="s">
        <v>26</v>
      </c>
      <c r="Z18" s="63" t="s">
        <v>27</v>
      </c>
      <c r="AA18" s="63" t="s">
        <v>28</v>
      </c>
    </row>
    <row r="19" spans="1:27">
      <c r="A19" s="64">
        <f>Toernooigegevens!B12</f>
        <v>3</v>
      </c>
      <c r="B19" s="65">
        <f>Toernooigegevens!C12</f>
        <v>0</v>
      </c>
      <c r="C19" s="66">
        <f>Toernooigegevens!D12</f>
        <v>41069</v>
      </c>
      <c r="D19" s="67">
        <f>Toernooigegevens!E12</f>
        <v>40340.75</v>
      </c>
      <c r="E19" s="68"/>
      <c r="F19" s="69" t="str">
        <f>Toernooigegevens!G12</f>
        <v>Nederland</v>
      </c>
      <c r="G19" s="70">
        <v>0</v>
      </c>
      <c r="H19" s="71" t="s">
        <v>29</v>
      </c>
      <c r="I19" s="70">
        <v>1</v>
      </c>
      <c r="J19" s="69" t="str">
        <f>Toernooigegevens!I12</f>
        <v>Denemarken</v>
      </c>
      <c r="K19" s="68"/>
      <c r="L19" s="59"/>
      <c r="M19" s="71">
        <f t="shared" ref="M19:M24" si="2">IF(AND(G19="",I19=""),"",IF(OR(G19="",I19=""),"FOUT",IF(G19&gt;I19,"1",IF(G19=I19,3,2))))</f>
        <v>2</v>
      </c>
      <c r="O19" s="39" t="str">
        <f>RIGHT(Q19)</f>
        <v>B</v>
      </c>
      <c r="P19" s="39">
        <f t="shared" si="1"/>
        <v>3</v>
      </c>
      <c r="Q19" s="39" t="str">
        <f>CONCATENATE(R19,RIGHT(R18,1))</f>
        <v>1B</v>
      </c>
      <c r="R19" s="72">
        <v>1</v>
      </c>
      <c r="S19" s="73" t="str">
        <f>INDEX(Pouleberekeningen!$C$32:$J$35,MATCH(R19,Pouleberekeningen!$N$32:$N$35,0),1)</f>
        <v>Duitsland</v>
      </c>
      <c r="T19" s="73">
        <f>SUM(V19:X19)</f>
        <v>3</v>
      </c>
      <c r="U19" s="73">
        <f>INDEX(Pouleberekeningen!$C$32:$J$35,MATCH(R19,Pouleberekeningen!$M$32:$M$35,0),2)</f>
        <v>9</v>
      </c>
      <c r="V19" s="73">
        <f>INDEX(Pouleberekeningen!$C$32:$J$35,MATCH(R19,Pouleberekeningen!$M$32:$M$35,0),3)</f>
        <v>3</v>
      </c>
      <c r="W19" s="73">
        <f>INDEX(Pouleberekeningen!$C$32:$J$35,MATCH(R19,Pouleberekeningen!$M$32:$M$35,0),4)</f>
        <v>0</v>
      </c>
      <c r="X19" s="73">
        <f>INDEX(Pouleberekeningen!$C$32:$J$35,MATCH(R19,Pouleberekeningen!$M$32:$M$35,0),5)</f>
        <v>0</v>
      </c>
      <c r="Y19" s="73">
        <f>INDEX(Pouleberekeningen!$C$32:$J$35,MATCH(R19,Pouleberekeningen!$M$32:$M$35,0),6)</f>
        <v>5</v>
      </c>
      <c r="Z19" s="73">
        <f>INDEX(Pouleberekeningen!$C$32:$J$35,MATCH(R19,Pouleberekeningen!$M$32:$M$35,0),7)</f>
        <v>2</v>
      </c>
      <c r="AA19" s="73">
        <f>INDEX(Pouleberekeningen!$C$32:$J$35,MATCH(R19,Pouleberekeningen!$M$32:$M$35,0),8)</f>
        <v>3</v>
      </c>
    </row>
    <row r="20" spans="1:27">
      <c r="A20" s="74">
        <f>Toernooigegevens!B13</f>
        <v>4</v>
      </c>
      <c r="B20" s="75">
        <f>Toernooigegevens!C13</f>
        <v>0</v>
      </c>
      <c r="C20" s="76">
        <f>Toernooigegevens!D13</f>
        <v>41069</v>
      </c>
      <c r="D20" s="77">
        <f>Toernooigegevens!E13</f>
        <v>40340.864583333336</v>
      </c>
      <c r="E20" s="78"/>
      <c r="F20" s="79" t="str">
        <f>Toernooigegevens!G13</f>
        <v>Duitsland</v>
      </c>
      <c r="G20" s="80">
        <v>1</v>
      </c>
      <c r="H20" s="81" t="s">
        <v>29</v>
      </c>
      <c r="I20" s="80">
        <v>0</v>
      </c>
      <c r="J20" s="79" t="str">
        <f>Toernooigegevens!I13</f>
        <v>Portugal</v>
      </c>
      <c r="K20" s="78"/>
      <c r="L20" s="59"/>
      <c r="M20" s="81" t="str">
        <f t="shared" si="2"/>
        <v>1</v>
      </c>
      <c r="O20" s="39" t="str">
        <f>RIGHT(Q20)</f>
        <v>B</v>
      </c>
      <c r="P20" s="39">
        <f t="shared" si="1"/>
        <v>3</v>
      </c>
      <c r="Q20" s="39" t="str">
        <f>CONCATENATE(R20,RIGHT(R18,1))</f>
        <v>2B</v>
      </c>
      <c r="R20" s="82">
        <v>2</v>
      </c>
      <c r="S20" s="83" t="str">
        <f>INDEX(Pouleberekeningen!$C$32:$J$35,MATCH(R20,Pouleberekeningen!$N$32:$N$35,0),1)</f>
        <v>Portugal</v>
      </c>
      <c r="T20" s="83">
        <f>SUM(V20:X20)</f>
        <v>3</v>
      </c>
      <c r="U20" s="83">
        <f>INDEX(Pouleberekeningen!$C$32:$J$35,MATCH(R20,Pouleberekeningen!$M$32:$M$35,0),2)</f>
        <v>6</v>
      </c>
      <c r="V20" s="83">
        <f>INDEX(Pouleberekeningen!$C$32:$J$35,MATCH(R20,Pouleberekeningen!$M$32:$M$35,0),3)</f>
        <v>2</v>
      </c>
      <c r="W20" s="83">
        <f>INDEX(Pouleberekeningen!$C$32:$J$35,MATCH(R20,Pouleberekeningen!$M$32:$M$35,0),4)</f>
        <v>0</v>
      </c>
      <c r="X20" s="83">
        <f>INDEX(Pouleberekeningen!$C$32:$J$35,MATCH(R20,Pouleberekeningen!$M$32:$M$35,0),5)</f>
        <v>1</v>
      </c>
      <c r="Y20" s="83">
        <f>INDEX(Pouleberekeningen!$C$32:$J$35,MATCH(R20,Pouleberekeningen!$M$32:$M$35,0),6)</f>
        <v>5</v>
      </c>
      <c r="Z20" s="83">
        <f>INDEX(Pouleberekeningen!$C$32:$J$35,MATCH(R20,Pouleberekeningen!$M$32:$M$35,0),7)</f>
        <v>4</v>
      </c>
      <c r="AA20" s="83">
        <f>INDEX(Pouleberekeningen!$C$32:$J$35,MATCH(R20,Pouleberekeningen!$M$32:$M$35,0),8)</f>
        <v>1</v>
      </c>
    </row>
    <row r="21" spans="1:27">
      <c r="A21" s="64">
        <f>Toernooigegevens!B14</f>
        <v>11</v>
      </c>
      <c r="B21" s="65">
        <f>Toernooigegevens!C14</f>
        <v>0</v>
      </c>
      <c r="C21" s="66">
        <f>Toernooigegevens!D14</f>
        <v>41073</v>
      </c>
      <c r="D21" s="67">
        <f>Toernooigegevens!E14</f>
        <v>40340.75</v>
      </c>
      <c r="E21" s="68"/>
      <c r="F21" s="69" t="str">
        <f>Toernooigegevens!G14</f>
        <v>Denemarken</v>
      </c>
      <c r="G21" s="70">
        <v>2</v>
      </c>
      <c r="H21" s="71" t="s">
        <v>29</v>
      </c>
      <c r="I21" s="70">
        <v>3</v>
      </c>
      <c r="J21" s="69" t="str">
        <f>Toernooigegevens!I14</f>
        <v>Portugal</v>
      </c>
      <c r="K21" s="68"/>
      <c r="L21" s="59"/>
      <c r="M21" s="71">
        <f t="shared" si="2"/>
        <v>2</v>
      </c>
      <c r="O21" s="39" t="str">
        <f>RIGHT(Q21)</f>
        <v>B</v>
      </c>
      <c r="P21" s="39">
        <f t="shared" si="1"/>
        <v>3</v>
      </c>
      <c r="Q21" s="39" t="str">
        <f>CONCATENATE(R21,RIGHT(R18,1))</f>
        <v>3B</v>
      </c>
      <c r="R21" s="72">
        <v>3</v>
      </c>
      <c r="S21" s="73" t="str">
        <f>INDEX(Pouleberekeningen!$C$32:$J$35,MATCH(R21,Pouleberekeningen!$N$32:$N$35,0),1)</f>
        <v>Denemarken</v>
      </c>
      <c r="T21" s="73">
        <f>SUM(V21:X21)</f>
        <v>3</v>
      </c>
      <c r="U21" s="73">
        <f>INDEX(Pouleberekeningen!$C$32:$J$35,MATCH(R21,Pouleberekeningen!$M$32:$M$35,0),2)</f>
        <v>3</v>
      </c>
      <c r="V21" s="73">
        <f>INDEX(Pouleberekeningen!$C$32:$J$35,MATCH(R21,Pouleberekeningen!$M$32:$M$35,0),3)</f>
        <v>1</v>
      </c>
      <c r="W21" s="73">
        <f>INDEX(Pouleberekeningen!$C$32:$J$35,MATCH(R21,Pouleberekeningen!$M$32:$M$35,0),4)</f>
        <v>0</v>
      </c>
      <c r="X21" s="73">
        <f>INDEX(Pouleberekeningen!$C$32:$J$35,MATCH(R21,Pouleberekeningen!$M$32:$M$35,0),5)</f>
        <v>2</v>
      </c>
      <c r="Y21" s="73">
        <f>INDEX(Pouleberekeningen!$C$32:$J$35,MATCH(R21,Pouleberekeningen!$M$32:$M$35,0),6)</f>
        <v>4</v>
      </c>
      <c r="Z21" s="73">
        <f>INDEX(Pouleberekeningen!$C$32:$J$35,MATCH(R21,Pouleberekeningen!$M$32:$M$35,0),7)</f>
        <v>5</v>
      </c>
      <c r="AA21" s="73">
        <f>INDEX(Pouleberekeningen!$C$32:$J$35,MATCH(R21,Pouleberekeningen!$M$32:$M$35,0),8)</f>
        <v>-1</v>
      </c>
    </row>
    <row r="22" spans="1:27">
      <c r="A22" s="74">
        <f>Toernooigegevens!B15</f>
        <v>12</v>
      </c>
      <c r="B22" s="75">
        <f>Toernooigegevens!C15</f>
        <v>0</v>
      </c>
      <c r="C22" s="76">
        <f>Toernooigegevens!D15</f>
        <v>41073</v>
      </c>
      <c r="D22" s="77">
        <f>Toernooigegevens!E15</f>
        <v>40340.864583333336</v>
      </c>
      <c r="E22" s="78"/>
      <c r="F22" s="79" t="str">
        <f>Toernooigegevens!G15</f>
        <v>Nederland</v>
      </c>
      <c r="G22" s="80">
        <v>1</v>
      </c>
      <c r="H22" s="81" t="s">
        <v>29</v>
      </c>
      <c r="I22" s="80">
        <v>2</v>
      </c>
      <c r="J22" s="79" t="str">
        <f>Toernooigegevens!I15</f>
        <v>Duitsland</v>
      </c>
      <c r="K22" s="78"/>
      <c r="L22" s="59"/>
      <c r="M22" s="81">
        <f t="shared" si="2"/>
        <v>2</v>
      </c>
      <c r="O22" s="39" t="str">
        <f>RIGHT(Q22)</f>
        <v>B</v>
      </c>
      <c r="P22" s="39">
        <f t="shared" si="1"/>
        <v>3</v>
      </c>
      <c r="Q22" s="39" t="str">
        <f>CONCATENATE(R22,RIGHT(R18,1))</f>
        <v>4B</v>
      </c>
      <c r="R22" s="82">
        <v>4</v>
      </c>
      <c r="S22" s="83" t="str">
        <f>INDEX(Pouleberekeningen!$C$32:$J$35,MATCH(R22,Pouleberekeningen!$N$32:$N$35,0),1)</f>
        <v>Nederland</v>
      </c>
      <c r="T22" s="83">
        <f>SUM(V22:X22)</f>
        <v>3</v>
      </c>
      <c r="U22" s="83">
        <f>INDEX(Pouleberekeningen!$C$32:$J$35,MATCH(R22,Pouleberekeningen!$M$32:$M$35,0),2)</f>
        <v>0</v>
      </c>
      <c r="V22" s="83">
        <f>INDEX(Pouleberekeningen!$C$32:$J$35,MATCH(R22,Pouleberekeningen!$M$32:$M$35,0),3)</f>
        <v>0</v>
      </c>
      <c r="W22" s="83">
        <f>INDEX(Pouleberekeningen!$C$32:$J$35,MATCH(R22,Pouleberekeningen!$M$32:$M$35,0),4)</f>
        <v>0</v>
      </c>
      <c r="X22" s="83">
        <f>INDEX(Pouleberekeningen!$C$32:$J$35,MATCH(R22,Pouleberekeningen!$M$32:$M$35,0),5)</f>
        <v>3</v>
      </c>
      <c r="Y22" s="83">
        <f>INDEX(Pouleberekeningen!$C$32:$J$35,MATCH(R22,Pouleberekeningen!$M$32:$M$35,0),6)</f>
        <v>2</v>
      </c>
      <c r="Z22" s="83">
        <f>INDEX(Pouleberekeningen!$C$32:$J$35,MATCH(R22,Pouleberekeningen!$M$32:$M$35,0),7)</f>
        <v>5</v>
      </c>
      <c r="AA22" s="83">
        <f>INDEX(Pouleberekeningen!$C$32:$J$35,MATCH(R22,Pouleberekeningen!$M$32:$M$35,0),8)</f>
        <v>-3</v>
      </c>
    </row>
    <row r="23" spans="1:27">
      <c r="A23" s="64">
        <f>Toernooigegevens!B16</f>
        <v>19</v>
      </c>
      <c r="B23" s="65">
        <f>Toernooigegevens!C16</f>
        <v>0</v>
      </c>
      <c r="C23" s="66">
        <f>Toernooigegevens!D16</f>
        <v>41077</v>
      </c>
      <c r="D23" s="67">
        <f>Toernooigegevens!E16</f>
        <v>40340.864583333336</v>
      </c>
      <c r="E23" s="68"/>
      <c r="F23" s="69" t="str">
        <f>Toernooigegevens!G16</f>
        <v>Portugal</v>
      </c>
      <c r="G23" s="70">
        <v>2</v>
      </c>
      <c r="H23" s="71" t="s">
        <v>29</v>
      </c>
      <c r="I23" s="70">
        <v>1</v>
      </c>
      <c r="J23" s="69" t="str">
        <f>Toernooigegevens!I16</f>
        <v>Nederland</v>
      </c>
      <c r="K23" s="68"/>
      <c r="L23" s="59"/>
      <c r="M23" s="71" t="str">
        <f t="shared" si="2"/>
        <v>1</v>
      </c>
      <c r="P23" s="39">
        <f t="shared" si="1"/>
        <v>0</v>
      </c>
      <c r="R23" s="84" t="str">
        <f>IF(COUNT(G19:I24)=12,IF(COUNT(T19:T22)&lt;4,"Er is loting vereist in deze poule",""),"")</f>
        <v/>
      </c>
      <c r="S23" s="85"/>
      <c r="T23" s="85"/>
      <c r="U23" s="85"/>
      <c r="V23" s="85"/>
      <c r="W23" s="85"/>
      <c r="X23" s="85"/>
      <c r="Y23" s="85"/>
      <c r="Z23" s="85"/>
      <c r="AA23" s="85"/>
    </row>
    <row r="24" spans="1:27">
      <c r="A24" s="74">
        <f>Toernooigegevens!B17</f>
        <v>20</v>
      </c>
      <c r="B24" s="75">
        <f>Toernooigegevens!C17</f>
        <v>0</v>
      </c>
      <c r="C24" s="76">
        <f>Toernooigegevens!D17</f>
        <v>41077</v>
      </c>
      <c r="D24" s="77">
        <f>Toernooigegevens!E17</f>
        <v>40340.864583333336</v>
      </c>
      <c r="E24" s="78"/>
      <c r="F24" s="79" t="str">
        <f>Toernooigegevens!G17</f>
        <v>Denemarken</v>
      </c>
      <c r="G24" s="80">
        <v>1</v>
      </c>
      <c r="H24" s="81" t="s">
        <v>29</v>
      </c>
      <c r="I24" s="80">
        <v>2</v>
      </c>
      <c r="J24" s="79" t="str">
        <f>Toernooigegevens!I17</f>
        <v>Duitsland</v>
      </c>
      <c r="K24" s="78"/>
      <c r="L24" s="59"/>
      <c r="M24" s="81">
        <f t="shared" si="2"/>
        <v>2</v>
      </c>
      <c r="P24" s="39">
        <f t="shared" si="1"/>
        <v>0</v>
      </c>
      <c r="R24" s="86"/>
      <c r="S24" s="85"/>
      <c r="T24" s="85"/>
      <c r="U24" s="85"/>
      <c r="V24" s="85"/>
      <c r="W24" s="85"/>
      <c r="X24" s="85"/>
      <c r="Y24" s="85"/>
      <c r="Z24" s="85"/>
      <c r="AA24" s="85"/>
    </row>
    <row r="25" spans="1:27">
      <c r="A25" s="87"/>
      <c r="B25" s="59"/>
      <c r="C25" s="88"/>
      <c r="D25" s="89"/>
      <c r="E25" s="90"/>
      <c r="F25" s="59"/>
      <c r="G25" s="87"/>
      <c r="H25" s="91"/>
      <c r="I25" s="87"/>
      <c r="J25" s="59"/>
      <c r="K25" s="90"/>
      <c r="L25" s="59"/>
      <c r="M25" s="91"/>
      <c r="P25" s="39">
        <f t="shared" si="1"/>
        <v>0</v>
      </c>
      <c r="R25" s="86"/>
      <c r="S25" s="85"/>
      <c r="T25" s="85"/>
      <c r="U25" s="85"/>
      <c r="V25" s="85"/>
      <c r="W25" s="85"/>
      <c r="X25" s="85"/>
      <c r="Y25" s="85"/>
      <c r="Z25" s="85"/>
      <c r="AA25" s="85"/>
    </row>
    <row r="26" spans="1:27">
      <c r="A26" s="55" t="s">
        <v>31</v>
      </c>
      <c r="B26" s="56"/>
      <c r="C26" s="56"/>
      <c r="D26" s="56"/>
      <c r="E26" s="56"/>
      <c r="F26" s="56"/>
      <c r="G26" s="57"/>
      <c r="H26" s="56"/>
      <c r="I26" s="57"/>
      <c r="J26" s="56"/>
      <c r="K26" s="58"/>
      <c r="L26" s="59"/>
      <c r="M26" s="60" t="s">
        <v>20</v>
      </c>
      <c r="P26" s="39">
        <f t="shared" si="1"/>
        <v>0</v>
      </c>
      <c r="R26" s="61" t="str">
        <f>Invulblad!A26</f>
        <v>Groep C</v>
      </c>
      <c r="S26" s="62"/>
      <c r="T26" s="62" t="s">
        <v>21</v>
      </c>
      <c r="U26" s="63" t="s">
        <v>22</v>
      </c>
      <c r="V26" s="63" t="s">
        <v>23</v>
      </c>
      <c r="W26" s="63" t="s">
        <v>24</v>
      </c>
      <c r="X26" s="63" t="s">
        <v>25</v>
      </c>
      <c r="Y26" s="63" t="s">
        <v>26</v>
      </c>
      <c r="Z26" s="63" t="s">
        <v>27</v>
      </c>
      <c r="AA26" s="63" t="s">
        <v>28</v>
      </c>
    </row>
    <row r="27" spans="1:27">
      <c r="A27" s="64">
        <f>Toernooigegevens!B20</f>
        <v>5</v>
      </c>
      <c r="B27" s="65">
        <f>Toernooigegevens!C20</f>
        <v>0</v>
      </c>
      <c r="C27" s="66">
        <f>Toernooigegevens!D20</f>
        <v>41070</v>
      </c>
      <c r="D27" s="67">
        <f>Toernooigegevens!E20</f>
        <v>40340.75</v>
      </c>
      <c r="E27" s="68"/>
      <c r="F27" s="69" t="str">
        <f>Toernooigegevens!G20</f>
        <v>Spanje</v>
      </c>
      <c r="G27" s="70">
        <v>1</v>
      </c>
      <c r="H27" s="71" t="s">
        <v>29</v>
      </c>
      <c r="I27" s="70">
        <v>1</v>
      </c>
      <c r="J27" s="284" t="str">
        <f>Toernooigegevens!I20</f>
        <v>Italië</v>
      </c>
      <c r="K27" s="68"/>
      <c r="L27" s="59"/>
      <c r="M27" s="71">
        <f t="shared" ref="M27:M33" si="3">IF(AND(G27="",I27=""),"",IF(OR(G27="",I27=""),"FOUT",IF(G27&gt;I27,"1",IF(G27=I27,3,2))))</f>
        <v>3</v>
      </c>
      <c r="O27" s="39" t="str">
        <f>RIGHT(Q27)</f>
        <v>C</v>
      </c>
      <c r="P27" s="39">
        <f t="shared" si="1"/>
        <v>3</v>
      </c>
      <c r="Q27" s="39" t="str">
        <f>CONCATENATE(R27,RIGHT(R26,1))</f>
        <v>1C</v>
      </c>
      <c r="R27" s="72">
        <v>1</v>
      </c>
      <c r="S27" s="73" t="str">
        <f>INDEX(Pouleberekeningen!$C$47:$J$50,MATCH($R27,Pouleberekeningen!$N$47:$N$50,0),1)</f>
        <v>Spanje</v>
      </c>
      <c r="T27" s="73">
        <f>SUM(V27:X27)</f>
        <v>3</v>
      </c>
      <c r="U27" s="73">
        <f>INDEX(Pouleberekeningen!$C$47:$J$50,MATCH($R27,Pouleberekeningen!$M$47:$M$50,0),2)</f>
        <v>7</v>
      </c>
      <c r="V27" s="73">
        <f>INDEX(Pouleberekeningen!$C$47:$J$50,MATCH($R27,Pouleberekeningen!$M$47:$M$50,0),3)</f>
        <v>2</v>
      </c>
      <c r="W27" s="73">
        <f>INDEX(Pouleberekeningen!$C$47:$J$50,MATCH($R27,Pouleberekeningen!$M$47:$M$50,0),4)</f>
        <v>1</v>
      </c>
      <c r="X27" s="73">
        <f>INDEX(Pouleberekeningen!$C$47:$J$50,MATCH($R27,Pouleberekeningen!$M$47:$M$50,0),5)</f>
        <v>0</v>
      </c>
      <c r="Y27" s="73">
        <f>INDEX(Pouleberekeningen!$C$47:$J$50,MATCH($R27,Pouleberekeningen!$M$47:$M$50,0),6)</f>
        <v>6</v>
      </c>
      <c r="Z27" s="73">
        <f>INDEX(Pouleberekeningen!$C$47:$J$50,MATCH($R27,Pouleberekeningen!$M$47:$M$50,0),7)</f>
        <v>1</v>
      </c>
      <c r="AA27" s="73">
        <f>INDEX(Pouleberekeningen!$C$47:$J$50,MATCH($R27,Pouleberekeningen!$M$47:$M$50,0),8)</f>
        <v>5</v>
      </c>
    </row>
    <row r="28" spans="1:27">
      <c r="A28" s="74">
        <f>Toernooigegevens!B21</f>
        <v>6</v>
      </c>
      <c r="B28" s="75">
        <f>Toernooigegevens!C21</f>
        <v>0</v>
      </c>
      <c r="C28" s="76">
        <f>Toernooigegevens!D21</f>
        <v>41070</v>
      </c>
      <c r="D28" s="77">
        <f>Toernooigegevens!E21</f>
        <v>40340.864583333336</v>
      </c>
      <c r="E28" s="78"/>
      <c r="F28" s="79" t="str">
        <f>Toernooigegevens!G21</f>
        <v>Ierland</v>
      </c>
      <c r="G28" s="80">
        <v>1</v>
      </c>
      <c r="H28" s="81" t="s">
        <v>29</v>
      </c>
      <c r="I28" s="80">
        <v>3</v>
      </c>
      <c r="J28" s="79" t="str">
        <f>Toernooigegevens!I21</f>
        <v>Kroatië</v>
      </c>
      <c r="K28" s="78"/>
      <c r="L28" s="59"/>
      <c r="M28" s="81">
        <f t="shared" si="3"/>
        <v>2</v>
      </c>
      <c r="O28" s="39" t="str">
        <f>RIGHT(Q28)</f>
        <v>C</v>
      </c>
      <c r="P28" s="39">
        <f t="shared" si="1"/>
        <v>3</v>
      </c>
      <c r="Q28" s="39" t="str">
        <f>CONCATENATE(R28,RIGHT(R26,1))</f>
        <v>2C</v>
      </c>
      <c r="R28" s="82">
        <v>2</v>
      </c>
      <c r="S28" s="83" t="str">
        <f>INDEX(Pouleberekeningen!$C$47:$J$50,MATCH($R28,Pouleberekeningen!$N$47:$N$50,0),1)</f>
        <v>Italië</v>
      </c>
      <c r="T28" s="83">
        <f>SUM(V28:X28)</f>
        <v>3</v>
      </c>
      <c r="U28" s="83">
        <f>INDEX(Pouleberekeningen!$C$47:$J$50,MATCH($R28,Pouleberekeningen!$M$47:$M$50,0),2)</f>
        <v>5</v>
      </c>
      <c r="V28" s="83">
        <f>INDEX(Pouleberekeningen!$C$47:$J$50,MATCH($R28,Pouleberekeningen!$M$47:$M$50,0),3)</f>
        <v>1</v>
      </c>
      <c r="W28" s="83">
        <f>INDEX(Pouleberekeningen!$C$47:$J$50,MATCH($R28,Pouleberekeningen!$M$47:$M$50,0),4)</f>
        <v>2</v>
      </c>
      <c r="X28" s="83">
        <f>INDEX(Pouleberekeningen!$C$47:$J$50,MATCH($R28,Pouleberekeningen!$M$47:$M$50,0),5)</f>
        <v>0</v>
      </c>
      <c r="Y28" s="83">
        <f>INDEX(Pouleberekeningen!$C$47:$J$50,MATCH($R28,Pouleberekeningen!$M$47:$M$50,0),6)</f>
        <v>4</v>
      </c>
      <c r="Z28" s="83">
        <f>INDEX(Pouleberekeningen!$C$47:$J$50,MATCH($R28,Pouleberekeningen!$M$47:$M$50,0),7)</f>
        <v>2</v>
      </c>
      <c r="AA28" s="83">
        <f>INDEX(Pouleberekeningen!$C$47:$J$50,MATCH($R28,Pouleberekeningen!$M$47:$M$50,0),8)</f>
        <v>2</v>
      </c>
    </row>
    <row r="29" spans="1:27">
      <c r="A29" s="64">
        <f>Toernooigegevens!B22</f>
        <v>13</v>
      </c>
      <c r="B29" s="65">
        <f>Toernooigegevens!C22</f>
        <v>0</v>
      </c>
      <c r="C29" s="66">
        <f>Toernooigegevens!D22</f>
        <v>41074</v>
      </c>
      <c r="D29" s="67">
        <f>Toernooigegevens!E22</f>
        <v>40340.75</v>
      </c>
      <c r="E29" s="68"/>
      <c r="F29" s="69" t="str">
        <f>Toernooigegevens!G22</f>
        <v>Italië</v>
      </c>
      <c r="G29" s="70">
        <v>1</v>
      </c>
      <c r="H29" s="71" t="s">
        <v>29</v>
      </c>
      <c r="I29" s="70">
        <v>1</v>
      </c>
      <c r="J29" s="284" t="str">
        <f>Toernooigegevens!I22</f>
        <v>Kroatië</v>
      </c>
      <c r="K29" s="68"/>
      <c r="L29" s="59"/>
      <c r="M29" s="71">
        <f t="shared" si="3"/>
        <v>3</v>
      </c>
      <c r="O29" s="39" t="str">
        <f>RIGHT(Q29)</f>
        <v>C</v>
      </c>
      <c r="P29" s="39">
        <f t="shared" si="1"/>
        <v>3</v>
      </c>
      <c r="Q29" s="39" t="str">
        <f>CONCATENATE(R29,RIGHT(R26,1))</f>
        <v>3C</v>
      </c>
      <c r="R29" s="72">
        <v>3</v>
      </c>
      <c r="S29" s="73" t="str">
        <f>INDEX(Pouleberekeningen!$C$47:$J$50,MATCH($R29,Pouleberekeningen!$N$47:$N$50,0),1)</f>
        <v>Kroatië</v>
      </c>
      <c r="T29" s="73">
        <f>SUM(V29:X29)</f>
        <v>3</v>
      </c>
      <c r="U29" s="73">
        <f>INDEX(Pouleberekeningen!$C$47:$J$50,MATCH($R29,Pouleberekeningen!$M$47:$M$50,0),2)</f>
        <v>4</v>
      </c>
      <c r="V29" s="73">
        <f>INDEX(Pouleberekeningen!$C$47:$J$50,MATCH($R29,Pouleberekeningen!$M$47:$M$50,0),3)</f>
        <v>1</v>
      </c>
      <c r="W29" s="73">
        <f>INDEX(Pouleberekeningen!$C$47:$J$50,MATCH($R29,Pouleberekeningen!$M$47:$M$50,0),4)</f>
        <v>1</v>
      </c>
      <c r="X29" s="73">
        <f>INDEX(Pouleberekeningen!$C$47:$J$50,MATCH($R29,Pouleberekeningen!$M$47:$M$50,0),5)</f>
        <v>1</v>
      </c>
      <c r="Y29" s="73">
        <f>INDEX(Pouleberekeningen!$C$47:$J$50,MATCH($R29,Pouleberekeningen!$M$47:$M$50,0),6)</f>
        <v>4</v>
      </c>
      <c r="Z29" s="73">
        <f>INDEX(Pouleberekeningen!$C$47:$J$50,MATCH($R29,Pouleberekeningen!$M$47:$M$50,0),7)</f>
        <v>3</v>
      </c>
      <c r="AA29" s="73">
        <f>INDEX(Pouleberekeningen!$C$47:$J$50,MATCH($R29,Pouleberekeningen!$M$47:$M$50,0),8)</f>
        <v>1</v>
      </c>
    </row>
    <row r="30" spans="1:27">
      <c r="A30" s="74">
        <f>Toernooigegevens!B23</f>
        <v>14</v>
      </c>
      <c r="B30" s="75">
        <f>Toernooigegevens!C23</f>
        <v>0</v>
      </c>
      <c r="C30" s="76">
        <f>Toernooigegevens!D23</f>
        <v>41074</v>
      </c>
      <c r="D30" s="77">
        <f>Toernooigegevens!E23</f>
        <v>40340.864583333336</v>
      </c>
      <c r="E30" s="78"/>
      <c r="F30" s="79" t="str">
        <f>Toernooigegevens!G23</f>
        <v>Spanje</v>
      </c>
      <c r="G30" s="80">
        <v>4</v>
      </c>
      <c r="H30" s="81" t="s">
        <v>29</v>
      </c>
      <c r="I30" s="80">
        <v>0</v>
      </c>
      <c r="J30" s="79" t="str">
        <f>Toernooigegevens!I23</f>
        <v>Ierland</v>
      </c>
      <c r="K30" s="78"/>
      <c r="L30" s="59"/>
      <c r="M30" s="81" t="str">
        <f t="shared" si="3"/>
        <v>1</v>
      </c>
      <c r="O30" s="39" t="str">
        <f>RIGHT(Q30)</f>
        <v>C</v>
      </c>
      <c r="P30" s="39">
        <f t="shared" si="1"/>
        <v>3</v>
      </c>
      <c r="Q30" s="39" t="str">
        <f>CONCATENATE(R30,RIGHT(R26,1))</f>
        <v>4C</v>
      </c>
      <c r="R30" s="82">
        <v>4</v>
      </c>
      <c r="S30" s="83" t="str">
        <f>INDEX(Pouleberekeningen!$C$47:$J$50,MATCH($R30,Pouleberekeningen!$N$47:$N$50,0),1)</f>
        <v>Ierland</v>
      </c>
      <c r="T30" s="83">
        <f>SUM(V30:X30)</f>
        <v>3</v>
      </c>
      <c r="U30" s="83">
        <f>INDEX(Pouleberekeningen!$C$47:$J$50,MATCH($R30,Pouleberekeningen!$M$47:$M$50,0),2)</f>
        <v>0</v>
      </c>
      <c r="V30" s="83">
        <f>INDEX(Pouleberekeningen!$C$47:$J$50,MATCH($R30,Pouleberekeningen!$M$47:$M$50,0),3)</f>
        <v>0</v>
      </c>
      <c r="W30" s="83">
        <f>INDEX(Pouleberekeningen!$C$47:$J$50,MATCH($R30,Pouleberekeningen!$M$47:$M$50,0),4)</f>
        <v>0</v>
      </c>
      <c r="X30" s="83">
        <f>INDEX(Pouleberekeningen!$C$47:$J$50,MATCH($R30,Pouleberekeningen!$M$47:$M$50,0),5)</f>
        <v>3</v>
      </c>
      <c r="Y30" s="83">
        <f>INDEX(Pouleberekeningen!$C$47:$J$50,MATCH($R30,Pouleberekeningen!$M$47:$M$50,0),6)</f>
        <v>1</v>
      </c>
      <c r="Z30" s="83">
        <f>INDEX(Pouleberekeningen!$C$47:$J$50,MATCH($R30,Pouleberekeningen!$M$47:$M$50,0),7)</f>
        <v>9</v>
      </c>
      <c r="AA30" s="83">
        <f>INDEX(Pouleberekeningen!$C$47:$J$50,MATCH($R30,Pouleberekeningen!$M$47:$M$50,0),8)</f>
        <v>-8</v>
      </c>
    </row>
    <row r="31" spans="1:27">
      <c r="A31" s="64">
        <f>Toernooigegevens!B24</f>
        <v>21</v>
      </c>
      <c r="B31" s="65">
        <f>Toernooigegevens!C24</f>
        <v>0</v>
      </c>
      <c r="C31" s="66">
        <f>Toernooigegevens!D24</f>
        <v>41078</v>
      </c>
      <c r="D31" s="67">
        <f>Toernooigegevens!E24</f>
        <v>40340.864583333336</v>
      </c>
      <c r="E31" s="68"/>
      <c r="F31" s="69" t="str">
        <f>Toernooigegevens!G24</f>
        <v>Kroatië</v>
      </c>
      <c r="G31" s="70">
        <v>0</v>
      </c>
      <c r="H31" s="71" t="s">
        <v>29</v>
      </c>
      <c r="I31" s="70">
        <v>1</v>
      </c>
      <c r="J31" s="69" t="str">
        <f>Toernooigegevens!I24</f>
        <v>Spanje</v>
      </c>
      <c r="K31" s="68"/>
      <c r="L31" s="59"/>
      <c r="M31" s="71">
        <f t="shared" si="3"/>
        <v>2</v>
      </c>
      <c r="P31" s="39">
        <f t="shared" si="1"/>
        <v>0</v>
      </c>
      <c r="R31" s="84" t="str">
        <f>IF(COUNT(G27:I32)=12,IF(COUNT(T27:T30)&lt;4,"Er is loting vereist in deze poule",""),"")</f>
        <v/>
      </c>
      <c r="S31" s="85"/>
      <c r="T31" s="85"/>
      <c r="U31" s="85"/>
      <c r="V31" s="85"/>
      <c r="W31" s="85"/>
      <c r="X31" s="85"/>
      <c r="Y31" s="85"/>
      <c r="Z31" s="85"/>
      <c r="AA31" s="85"/>
    </row>
    <row r="32" spans="1:27">
      <c r="A32" s="74">
        <f>Toernooigegevens!B25</f>
        <v>22</v>
      </c>
      <c r="B32" s="75">
        <f>Toernooigegevens!C25</f>
        <v>0</v>
      </c>
      <c r="C32" s="76">
        <f>Toernooigegevens!D25</f>
        <v>41078</v>
      </c>
      <c r="D32" s="77">
        <f>Toernooigegevens!E25</f>
        <v>40340.864583333336</v>
      </c>
      <c r="E32" s="78"/>
      <c r="F32" s="79" t="str">
        <f>Toernooigegevens!G25</f>
        <v>Italië</v>
      </c>
      <c r="G32" s="80">
        <v>2</v>
      </c>
      <c r="H32" s="81" t="s">
        <v>29</v>
      </c>
      <c r="I32" s="80">
        <v>0</v>
      </c>
      <c r="J32" s="79" t="str">
        <f>Toernooigegevens!I25</f>
        <v>Ierland</v>
      </c>
      <c r="K32" s="78"/>
      <c r="L32" s="59"/>
      <c r="M32" s="81" t="str">
        <f t="shared" si="3"/>
        <v>1</v>
      </c>
      <c r="P32" s="39">
        <f t="shared" si="1"/>
        <v>0</v>
      </c>
      <c r="R32" s="86"/>
      <c r="S32" s="85"/>
      <c r="T32" s="85"/>
      <c r="U32" s="85"/>
      <c r="V32" s="85"/>
      <c r="W32" s="85"/>
      <c r="X32" s="85"/>
      <c r="Y32" s="85"/>
      <c r="Z32" s="85"/>
      <c r="AA32" s="85"/>
    </row>
    <row r="33" spans="1:28">
      <c r="A33" s="87"/>
      <c r="B33" s="59"/>
      <c r="C33" s="88"/>
      <c r="D33" s="89"/>
      <c r="E33" s="90"/>
      <c r="F33" s="59"/>
      <c r="G33" s="87"/>
      <c r="H33" s="91"/>
      <c r="I33" s="87"/>
      <c r="J33" s="59"/>
      <c r="K33" s="90"/>
      <c r="L33" s="59"/>
      <c r="M33" s="91" t="str">
        <f t="shared" si="3"/>
        <v/>
      </c>
      <c r="P33" s="39">
        <f t="shared" si="1"/>
        <v>0</v>
      </c>
      <c r="R33" s="86"/>
      <c r="S33" s="85"/>
      <c r="T33" s="85"/>
      <c r="U33" s="85"/>
      <c r="V33" s="85"/>
      <c r="W33" s="85"/>
      <c r="X33" s="85"/>
      <c r="Y33" s="85"/>
      <c r="Z33" s="85"/>
      <c r="AA33" s="85"/>
    </row>
    <row r="34" spans="1:28">
      <c r="A34" s="55" t="s">
        <v>32</v>
      </c>
      <c r="B34" s="56"/>
      <c r="C34" s="56"/>
      <c r="D34" s="56"/>
      <c r="E34" s="56"/>
      <c r="F34" s="56"/>
      <c r="G34" s="57"/>
      <c r="H34" s="56"/>
      <c r="I34" s="57"/>
      <c r="J34" s="56"/>
      <c r="K34" s="58"/>
      <c r="L34" s="59"/>
      <c r="M34" s="60" t="s">
        <v>20</v>
      </c>
      <c r="P34" s="39">
        <f t="shared" si="1"/>
        <v>0</v>
      </c>
      <c r="R34" s="61" t="str">
        <f>Invulblad!A34</f>
        <v>Groep D</v>
      </c>
      <c r="S34" s="62"/>
      <c r="T34" s="62" t="s">
        <v>21</v>
      </c>
      <c r="U34" s="63" t="s">
        <v>22</v>
      </c>
      <c r="V34" s="63" t="s">
        <v>23</v>
      </c>
      <c r="W34" s="63" t="s">
        <v>24</v>
      </c>
      <c r="X34" s="63" t="s">
        <v>25</v>
      </c>
      <c r="Y34" s="63" t="s">
        <v>26</v>
      </c>
      <c r="Z34" s="63" t="s">
        <v>27</v>
      </c>
      <c r="AA34" s="63" t="s">
        <v>28</v>
      </c>
    </row>
    <row r="35" spans="1:28">
      <c r="A35" s="64">
        <f>Toernooigegevens!B28</f>
        <v>7</v>
      </c>
      <c r="B35" s="65">
        <f>Toernooigegevens!C28</f>
        <v>0</v>
      </c>
      <c r="C35" s="66">
        <f>Toernooigegevens!D28</f>
        <v>41071</v>
      </c>
      <c r="D35" s="67">
        <f>Toernooigegevens!E28</f>
        <v>40340.75</v>
      </c>
      <c r="E35" s="68"/>
      <c r="F35" s="69" t="str">
        <f>Toernooigegevens!G28</f>
        <v>Frankrijk</v>
      </c>
      <c r="G35" s="70">
        <v>1</v>
      </c>
      <c r="H35" s="71" t="s">
        <v>29</v>
      </c>
      <c r="I35" s="70">
        <v>1</v>
      </c>
      <c r="J35" s="69" t="str">
        <f>Toernooigegevens!I28</f>
        <v>Engeland</v>
      </c>
      <c r="K35" s="68"/>
      <c r="L35" s="59"/>
      <c r="M35" s="71">
        <f t="shared" ref="M35:M40" si="4">IF(AND(G35="",I35=""),"",IF(OR(G35="",I35=""),"FOUT",IF(G35&gt;I35,"1",IF(G35=I35,3,2))))</f>
        <v>3</v>
      </c>
      <c r="O35" s="39" t="str">
        <f>RIGHT(Q35)</f>
        <v>D</v>
      </c>
      <c r="P35" s="39">
        <f t="shared" si="1"/>
        <v>3</v>
      </c>
      <c r="Q35" s="39" t="str">
        <f>CONCATENATE(R35,RIGHT(R34,1))</f>
        <v>1D</v>
      </c>
      <c r="R35" s="72">
        <v>1</v>
      </c>
      <c r="S35" s="73" t="str">
        <f>INDEX(Pouleberekeningen!$C$62:$J$65,MATCH($R35,Pouleberekeningen!$N$62:$N$65,0),1)</f>
        <v>Engeland</v>
      </c>
      <c r="T35" s="73">
        <f>SUM(V35:X35)</f>
        <v>3</v>
      </c>
      <c r="U35" s="73">
        <f>INDEX(Pouleberekeningen!$C$62:$J$65,MATCH($R35,Pouleberekeningen!$M$62:$M$65,0),2)</f>
        <v>7</v>
      </c>
      <c r="V35" s="73">
        <f>INDEX(Pouleberekeningen!$C$62:$J$65,MATCH($R35,Pouleberekeningen!$M$62:$M$65,0),3)</f>
        <v>2</v>
      </c>
      <c r="W35" s="73">
        <f>INDEX(Pouleberekeningen!$C$62:$J$65,MATCH($R35,Pouleberekeningen!$M$62:$M$65,0),4)</f>
        <v>1</v>
      </c>
      <c r="X35" s="73">
        <f>INDEX(Pouleberekeningen!$C$62:$J$65,MATCH($R35,Pouleberekeningen!$M$62:$M$65,0),5)</f>
        <v>0</v>
      </c>
      <c r="Y35" s="73">
        <f>INDEX(Pouleberekeningen!$C$62:$J$65,MATCH($R35,Pouleberekeningen!$M$62:$M$65,0),6)</f>
        <v>5</v>
      </c>
      <c r="Z35" s="73">
        <f>INDEX(Pouleberekeningen!$C$62:$J$65,MATCH($R35,Pouleberekeningen!$M$62:$M$65,0),7)</f>
        <v>3</v>
      </c>
      <c r="AA35" s="73">
        <f>INDEX(Pouleberekeningen!$C$62:$J$65,MATCH($R35,Pouleberekeningen!$M$62:$M$65,0),8)</f>
        <v>2</v>
      </c>
    </row>
    <row r="36" spans="1:28">
      <c r="A36" s="74">
        <f>Toernooigegevens!B29</f>
        <v>8</v>
      </c>
      <c r="B36" s="75">
        <f>Toernooigegevens!C29</f>
        <v>0</v>
      </c>
      <c r="C36" s="76">
        <f>Toernooigegevens!D29</f>
        <v>41071</v>
      </c>
      <c r="D36" s="77">
        <f>Toernooigegevens!E29</f>
        <v>40340.864583333336</v>
      </c>
      <c r="E36" s="78"/>
      <c r="F36" s="79" t="str">
        <f>Toernooigegevens!G29</f>
        <v>Oekraïne</v>
      </c>
      <c r="G36" s="80">
        <v>2</v>
      </c>
      <c r="H36" s="81" t="s">
        <v>29</v>
      </c>
      <c r="I36" s="80">
        <v>1</v>
      </c>
      <c r="J36" s="79" t="str">
        <f>Toernooigegevens!I29</f>
        <v>Zweden</v>
      </c>
      <c r="K36" s="78"/>
      <c r="L36" s="59"/>
      <c r="M36" s="81" t="str">
        <f t="shared" si="4"/>
        <v>1</v>
      </c>
      <c r="O36" s="39" t="str">
        <f>RIGHT(Q36)</f>
        <v>D</v>
      </c>
      <c r="P36" s="39">
        <f t="shared" si="1"/>
        <v>3</v>
      </c>
      <c r="Q36" s="39" t="str">
        <f>CONCATENATE(R36,RIGHT(R34,1))</f>
        <v>2D</v>
      </c>
      <c r="R36" s="82">
        <v>2</v>
      </c>
      <c r="S36" s="83" t="str">
        <f>INDEX(Pouleberekeningen!$C$62:$J$65,MATCH($R36,Pouleberekeningen!$N$62:$N$65,0),1)</f>
        <v>Frankrijk</v>
      </c>
      <c r="T36" s="83">
        <f>SUM(V36:X36)</f>
        <v>3</v>
      </c>
      <c r="U36" s="83">
        <f>INDEX(Pouleberekeningen!$C$62:$J$65,MATCH($R36,Pouleberekeningen!$M$62:$M$65,0),2)</f>
        <v>4</v>
      </c>
      <c r="V36" s="83">
        <f>INDEX(Pouleberekeningen!$C$62:$J$65,MATCH($R36,Pouleberekeningen!$M$62:$M$65,0),3)</f>
        <v>1</v>
      </c>
      <c r="W36" s="83">
        <f>INDEX(Pouleberekeningen!$C$62:$J$65,MATCH($R36,Pouleberekeningen!$M$62:$M$65,0),4)</f>
        <v>1</v>
      </c>
      <c r="X36" s="83">
        <f>INDEX(Pouleberekeningen!$C$62:$J$65,MATCH($R36,Pouleberekeningen!$M$62:$M$65,0),5)</f>
        <v>1</v>
      </c>
      <c r="Y36" s="83">
        <f>INDEX(Pouleberekeningen!$C$62:$J$65,MATCH($R36,Pouleberekeningen!$M$62:$M$65,0),6)</f>
        <v>3</v>
      </c>
      <c r="Z36" s="83">
        <f>INDEX(Pouleberekeningen!$C$62:$J$65,MATCH($R36,Pouleberekeningen!$M$62:$M$65,0),7)</f>
        <v>3</v>
      </c>
      <c r="AA36" s="83">
        <f>INDEX(Pouleberekeningen!$C$62:$J$65,MATCH($R36,Pouleberekeningen!$M$62:$M$65,0),8)</f>
        <v>0</v>
      </c>
    </row>
    <row r="37" spans="1:28">
      <c r="A37" s="64">
        <f>Toernooigegevens!B30</f>
        <v>15</v>
      </c>
      <c r="B37" s="65">
        <f>Toernooigegevens!C30</f>
        <v>0</v>
      </c>
      <c r="C37" s="66">
        <f>Toernooigegevens!D30</f>
        <v>41075</v>
      </c>
      <c r="D37" s="67">
        <f>Toernooigegevens!E30</f>
        <v>40340.864583333336</v>
      </c>
      <c r="E37" s="68"/>
      <c r="F37" s="69" t="str">
        <f>Toernooigegevens!G30</f>
        <v>Zweden</v>
      </c>
      <c r="G37" s="70">
        <v>2</v>
      </c>
      <c r="H37" s="71" t="s">
        <v>29</v>
      </c>
      <c r="I37" s="70">
        <v>3</v>
      </c>
      <c r="J37" s="69" t="str">
        <f>Toernooigegevens!I30</f>
        <v>Engeland</v>
      </c>
      <c r="K37" s="68"/>
      <c r="L37" s="59"/>
      <c r="M37" s="71">
        <f t="shared" si="4"/>
        <v>2</v>
      </c>
      <c r="O37" s="39" t="str">
        <f>RIGHT(Q37)</f>
        <v>D</v>
      </c>
      <c r="P37" s="39">
        <f t="shared" si="1"/>
        <v>3</v>
      </c>
      <c r="Q37" s="39" t="str">
        <f>CONCATENATE(R37,RIGHT(R34,1))</f>
        <v>3D</v>
      </c>
      <c r="R37" s="72">
        <v>3</v>
      </c>
      <c r="S37" s="73" t="str">
        <f>INDEX(Pouleberekeningen!$C$62:$J$65,MATCH($R37,Pouleberekeningen!$N$62:$N$65,0),1)</f>
        <v>Zweden</v>
      </c>
      <c r="T37" s="73">
        <f>SUM(V37:X37)</f>
        <v>3</v>
      </c>
      <c r="U37" s="73">
        <f>INDEX(Pouleberekeningen!$C$62:$J$65,MATCH($R37,Pouleberekeningen!$M$62:$M$65,0),2)</f>
        <v>3</v>
      </c>
      <c r="V37" s="73">
        <f>INDEX(Pouleberekeningen!$C$62:$J$65,MATCH($R37,Pouleberekeningen!$M$62:$M$65,0),3)</f>
        <v>1</v>
      </c>
      <c r="W37" s="73">
        <f>INDEX(Pouleberekeningen!$C$62:$J$65,MATCH($R37,Pouleberekeningen!$M$62:$M$65,0),4)</f>
        <v>0</v>
      </c>
      <c r="X37" s="73">
        <f>INDEX(Pouleberekeningen!$C$62:$J$65,MATCH($R37,Pouleberekeningen!$M$62:$M$65,0),5)</f>
        <v>2</v>
      </c>
      <c r="Y37" s="73">
        <f>INDEX(Pouleberekeningen!$C$62:$J$65,MATCH($R37,Pouleberekeningen!$M$62:$M$65,0),6)</f>
        <v>5</v>
      </c>
      <c r="Z37" s="73">
        <f>INDEX(Pouleberekeningen!$C$62:$J$65,MATCH($R37,Pouleberekeningen!$M$62:$M$65,0),7)</f>
        <v>5</v>
      </c>
      <c r="AA37" s="73">
        <f>INDEX(Pouleberekeningen!$C$62:$J$65,MATCH($R37,Pouleberekeningen!$M$62:$M$65,0),8)</f>
        <v>0</v>
      </c>
    </row>
    <row r="38" spans="1:28">
      <c r="A38" s="74">
        <f>Toernooigegevens!B31</f>
        <v>16</v>
      </c>
      <c r="B38" s="75">
        <f>Toernooigegevens!C31</f>
        <v>0</v>
      </c>
      <c r="C38" s="76">
        <f>Toernooigegevens!D31</f>
        <v>41075</v>
      </c>
      <c r="D38" s="77">
        <f>Toernooigegevens!E31</f>
        <v>40340.75</v>
      </c>
      <c r="E38" s="78"/>
      <c r="F38" s="79" t="str">
        <f>Toernooigegevens!G31</f>
        <v>Oekraïne</v>
      </c>
      <c r="G38" s="80">
        <v>0</v>
      </c>
      <c r="H38" s="81" t="s">
        <v>29</v>
      </c>
      <c r="I38" s="80">
        <v>2</v>
      </c>
      <c r="J38" s="79" t="str">
        <f>Toernooigegevens!I31</f>
        <v>Frankrijk</v>
      </c>
      <c r="K38" s="78"/>
      <c r="L38" s="59"/>
      <c r="M38" s="81">
        <f t="shared" si="4"/>
        <v>2</v>
      </c>
      <c r="O38" s="39" t="str">
        <f>RIGHT(Q38)</f>
        <v>D</v>
      </c>
      <c r="P38" s="39">
        <f t="shared" si="1"/>
        <v>3</v>
      </c>
      <c r="Q38" s="39" t="str">
        <f>CONCATENATE(R38,RIGHT(R34,1))</f>
        <v>4D</v>
      </c>
      <c r="R38" s="82">
        <v>4</v>
      </c>
      <c r="S38" s="83" t="str">
        <f>INDEX(Pouleberekeningen!$C$62:$J$65,MATCH($R38,Pouleberekeningen!$N$62:$N$65,0),1)</f>
        <v>Oekraïne</v>
      </c>
      <c r="T38" s="83">
        <f>SUM(V38:X38)</f>
        <v>3</v>
      </c>
      <c r="U38" s="83">
        <f>INDEX(Pouleberekeningen!$C$62:$J$65,MATCH($R38,Pouleberekeningen!$M$62:$M$65,0),2)</f>
        <v>3</v>
      </c>
      <c r="V38" s="83">
        <f>INDEX(Pouleberekeningen!$C$62:$J$65,MATCH($R38,Pouleberekeningen!$M$62:$M$65,0),3)</f>
        <v>1</v>
      </c>
      <c r="W38" s="83">
        <f>INDEX(Pouleberekeningen!$C$62:$J$65,MATCH($R38,Pouleberekeningen!$M$62:$M$65,0),4)</f>
        <v>0</v>
      </c>
      <c r="X38" s="83">
        <f>INDEX(Pouleberekeningen!$C$62:$J$65,MATCH($R38,Pouleberekeningen!$M$62:$M$65,0),5)</f>
        <v>2</v>
      </c>
      <c r="Y38" s="83">
        <f>INDEX(Pouleberekeningen!$C$62:$J$65,MATCH($R38,Pouleberekeningen!$M$62:$M$65,0),6)</f>
        <v>2</v>
      </c>
      <c r="Z38" s="83">
        <f>INDEX(Pouleberekeningen!$C$62:$J$65,MATCH($R38,Pouleberekeningen!$M$62:$M$65,0),7)</f>
        <v>4</v>
      </c>
      <c r="AA38" s="83">
        <f>INDEX(Pouleberekeningen!$C$62:$J$65,MATCH($R38,Pouleberekeningen!$M$62:$M$65,0),8)</f>
        <v>-2</v>
      </c>
    </row>
    <row r="39" spans="1:28">
      <c r="A39" s="64">
        <f>Toernooigegevens!B32</f>
        <v>23</v>
      </c>
      <c r="B39" s="65">
        <f>Toernooigegevens!C32</f>
        <v>0</v>
      </c>
      <c r="C39" s="66">
        <f>Toernooigegevens!D32</f>
        <v>41079</v>
      </c>
      <c r="D39" s="67">
        <f>Toernooigegevens!E32</f>
        <v>40340.864583333336</v>
      </c>
      <c r="E39" s="68"/>
      <c r="F39" s="69" t="str">
        <f>Toernooigegevens!G32</f>
        <v>Engeland</v>
      </c>
      <c r="G39" s="70">
        <v>1</v>
      </c>
      <c r="H39" s="71" t="s">
        <v>29</v>
      </c>
      <c r="I39" s="70">
        <v>0</v>
      </c>
      <c r="J39" s="69" t="str">
        <f>Toernooigegevens!I32</f>
        <v>Oekraïne</v>
      </c>
      <c r="K39" s="68"/>
      <c r="L39" s="59"/>
      <c r="M39" s="71" t="str">
        <f t="shared" si="4"/>
        <v>1</v>
      </c>
      <c r="P39" s="39">
        <f t="shared" si="1"/>
        <v>0</v>
      </c>
      <c r="R39" s="84" t="str">
        <f>IF(COUNT(G35:I40)=12,IF(COUNT(T35:T38)&lt;4,"Er is loting vereist in deze poule",""),"")</f>
        <v/>
      </c>
      <c r="S39" s="85"/>
      <c r="T39" s="85"/>
      <c r="U39" s="85"/>
      <c r="V39" s="85"/>
      <c r="W39" s="85"/>
      <c r="X39" s="85"/>
      <c r="Y39" s="85"/>
      <c r="Z39" s="85"/>
      <c r="AA39" s="85"/>
    </row>
    <row r="40" spans="1:28">
      <c r="A40" s="74">
        <f>Toernooigegevens!B33</f>
        <v>24</v>
      </c>
      <c r="B40" s="75">
        <f>Toernooigegevens!C33</f>
        <v>0</v>
      </c>
      <c r="C40" s="76">
        <f>Toernooigegevens!D33</f>
        <v>41079</v>
      </c>
      <c r="D40" s="77">
        <f>Toernooigegevens!E33</f>
        <v>40340.864583333336</v>
      </c>
      <c r="E40" s="78"/>
      <c r="F40" s="79" t="str">
        <f>Toernooigegevens!G33</f>
        <v>Zweden</v>
      </c>
      <c r="G40" s="80">
        <v>2</v>
      </c>
      <c r="H40" s="81" t="s">
        <v>29</v>
      </c>
      <c r="I40" s="80">
        <v>0</v>
      </c>
      <c r="J40" s="79" t="str">
        <f>Toernooigegevens!I33</f>
        <v>Frankrijk</v>
      </c>
      <c r="K40" s="78"/>
      <c r="L40" s="59"/>
      <c r="M40" s="81" t="str">
        <f t="shared" si="4"/>
        <v>1</v>
      </c>
      <c r="P40" s="39">
        <f t="shared" si="1"/>
        <v>0</v>
      </c>
      <c r="R40" s="86"/>
      <c r="S40" s="85"/>
      <c r="T40" s="85"/>
      <c r="U40" s="85"/>
      <c r="V40" s="85"/>
      <c r="W40" s="85"/>
      <c r="X40" s="85"/>
      <c r="Y40" s="85"/>
      <c r="Z40" s="85"/>
      <c r="AA40" s="85"/>
    </row>
    <row r="41" spans="1:28">
      <c r="A41" s="105"/>
      <c r="B41" s="106"/>
      <c r="C41" s="107"/>
      <c r="D41" s="106"/>
      <c r="E41" s="106"/>
      <c r="F41" s="106"/>
      <c r="G41" s="105"/>
      <c r="H41" s="108"/>
      <c r="I41" s="105"/>
      <c r="J41" s="106"/>
      <c r="K41" s="106"/>
      <c r="L41" s="106"/>
      <c r="M41" s="108"/>
      <c r="N41" s="106"/>
      <c r="O41" s="106"/>
      <c r="P41" s="106"/>
      <c r="Q41" s="106"/>
      <c r="R41" s="106"/>
      <c r="S41" s="106"/>
      <c r="T41" s="106"/>
      <c r="U41" s="106"/>
      <c r="V41" s="106"/>
      <c r="W41" s="106"/>
      <c r="X41" s="106"/>
      <c r="Y41" s="106"/>
      <c r="Z41" s="106"/>
      <c r="AA41" s="106"/>
      <c r="AB41" s="106"/>
    </row>
    <row r="42" spans="1:28">
      <c r="A42" s="109"/>
      <c r="B42" s="52"/>
      <c r="C42" s="48"/>
      <c r="D42" s="48"/>
      <c r="E42" s="272"/>
      <c r="F42" s="49"/>
      <c r="G42" s="52"/>
      <c r="H42" s="53"/>
      <c r="I42" s="52"/>
      <c r="J42" s="49"/>
      <c r="K42" s="272"/>
      <c r="L42" s="32"/>
      <c r="M42" s="32"/>
      <c r="R42" s="370" t="s">
        <v>37</v>
      </c>
      <c r="S42" s="370"/>
      <c r="T42" s="121"/>
      <c r="U42" s="121"/>
    </row>
    <row r="43" spans="1:28">
      <c r="A43" s="110" t="s">
        <v>39</v>
      </c>
      <c r="B43" s="111"/>
      <c r="C43" s="111"/>
      <c r="D43" s="111"/>
      <c r="E43" s="273"/>
      <c r="F43" s="111"/>
      <c r="G43" s="112"/>
      <c r="H43" s="111"/>
      <c r="I43" s="112"/>
      <c r="J43" s="111"/>
      <c r="K43" s="280"/>
      <c r="L43" s="32"/>
      <c r="M43" s="113" t="s">
        <v>20</v>
      </c>
      <c r="R43" s="367" t="s">
        <v>38</v>
      </c>
      <c r="S43" s="367"/>
      <c r="T43" s="114"/>
      <c r="U43" s="114"/>
    </row>
    <row r="44" spans="1:28">
      <c r="A44" s="93">
        <v>25</v>
      </c>
      <c r="B44" s="94" t="str">
        <f>Toernooigegevens!C80</f>
        <v>do</v>
      </c>
      <c r="C44" s="95">
        <f>Toernooigegevens!D80</f>
        <v>41081</v>
      </c>
      <c r="D44" s="96">
        <f>Toernooigegevens!E80</f>
        <v>0.86458333333333337</v>
      </c>
      <c r="E44" s="269" t="str">
        <f>Toernooigegevens!F80</f>
        <v>1A</v>
      </c>
      <c r="F44" s="97" t="str">
        <f>IF(SUMPRODUCT(($O$11:$O$38=RIGHT(E44,1))*($P$11:$P$38))=12,INDEX($S$11:$S$38,MATCH(E44,$Q$11:$Q$38,0)),IF(LEFT(E44,1)="1",CONCATENATE("Winnaar Groep ",RIGHT(E44,1)),CONCATENATE("Tweede Groep ",RIGHT(E44,1))))</f>
        <v>Tsjechië</v>
      </c>
      <c r="G44" s="122">
        <v>0</v>
      </c>
      <c r="H44" s="98" t="s">
        <v>29</v>
      </c>
      <c r="I44" s="70">
        <v>1</v>
      </c>
      <c r="J44" s="97" t="str">
        <f>IF(SUMPRODUCT(($O$11:$O$38=RIGHT(K44,1))*($P$11:$P$38))=12,INDEX($S$11:$S$38,MATCH(K44,$Q$11:$Q$38,0)),IF(LEFT(K44,1)="1",CONCATENATE("Winnaar Groep ",RIGHT(K44,1)),CONCATENATE("Tweede Groep ",RIGHT(K44,1))))</f>
        <v>Portugal</v>
      </c>
      <c r="K44" s="278" t="str">
        <f>Toernooigegevens!J80</f>
        <v>2B</v>
      </c>
      <c r="L44" s="32"/>
      <c r="M44" s="98">
        <f>IF(AND(G44="",I44=""),"",IF(OR(G44="",I44=""),"FOUT",IF(G44&gt;I44,"1",IF(G44=I44,3,2))))</f>
        <v>2</v>
      </c>
      <c r="N44" s="115" t="str">
        <f>IF(M44=3,"======&gt;","")</f>
        <v/>
      </c>
      <c r="O44" s="39" t="str">
        <f>F44</f>
        <v>Tsjechië</v>
      </c>
      <c r="P44" s="39" t="str">
        <f>J44</f>
        <v>Portugal</v>
      </c>
      <c r="R44" s="371"/>
      <c r="S44" s="372"/>
      <c r="T44" s="117"/>
      <c r="U44" s="117"/>
    </row>
    <row r="45" spans="1:28">
      <c r="A45" s="99">
        <v>26</v>
      </c>
      <c r="B45" s="100">
        <f>Toernooigegevens!C81</f>
        <v>40361</v>
      </c>
      <c r="C45" s="101">
        <f>Toernooigegevens!D81</f>
        <v>41082</v>
      </c>
      <c r="D45" s="102">
        <f>Toernooigegevens!E81</f>
        <v>0.86458333333333337</v>
      </c>
      <c r="E45" s="270" t="str">
        <f>Toernooigegevens!F81</f>
        <v>1B</v>
      </c>
      <c r="F45" s="103" t="str">
        <f>IF(SUMPRODUCT(($O$11:$O$38=RIGHT(E45,1))*($P$11:$P$38))=12,INDEX($S$11:$S$38,MATCH(E45,$Q$11:$Q$38,0)),IF(LEFT(E45,1)="1",CONCATENATE("Winnaar Groep ",RIGHT(E45,1)),CONCATENATE("Tweede Groep ",RIGHT(E45,1))))</f>
        <v>Duitsland</v>
      </c>
      <c r="G45" s="123">
        <v>4</v>
      </c>
      <c r="H45" s="104" t="s">
        <v>29</v>
      </c>
      <c r="I45" s="80">
        <v>2</v>
      </c>
      <c r="J45" s="103" t="str">
        <f t="shared" ref="J45:J47" si="5">IF(SUMPRODUCT(($O$11:$O$38=RIGHT(K45,1))*($P$11:$P$38))=12,INDEX($S$11:$S$38,MATCH(K45,$Q$11:$Q$38,0)),IF(LEFT(K45,1)="1",CONCATENATE("Winnaar Groep ",RIGHT(K45,1)),CONCATENATE("Tweede Groep ",RIGHT(K45,1))))</f>
        <v>Griekenland</v>
      </c>
      <c r="K45" s="279" t="str">
        <f>Toernooigegevens!J81</f>
        <v>2A</v>
      </c>
      <c r="L45" s="32"/>
      <c r="M45" s="104" t="str">
        <f>IF(AND(G45="",I45=""),"",IF(OR(G45="",I45=""),"FOUT",IF(G45&gt;I45,"1",IF(G45=I45,3,2))))</f>
        <v>1</v>
      </c>
      <c r="N45" s="115" t="str">
        <f>IF(M45=3,"======&gt;","")</f>
        <v/>
      </c>
      <c r="O45" s="39" t="str">
        <f t="shared" ref="O45:O47" si="6">F45</f>
        <v>Duitsland</v>
      </c>
      <c r="P45" s="39" t="str">
        <f t="shared" ref="P45:P47" si="7">J45</f>
        <v>Griekenland</v>
      </c>
      <c r="R45" s="369"/>
      <c r="S45" s="369"/>
      <c r="T45" s="117"/>
      <c r="U45" s="117"/>
    </row>
    <row r="46" spans="1:28">
      <c r="A46" s="93">
        <v>27</v>
      </c>
      <c r="B46" s="94">
        <f>Toernooigegevens!C82</f>
        <v>40362</v>
      </c>
      <c r="C46" s="95">
        <f>Toernooigegevens!D82</f>
        <v>41083</v>
      </c>
      <c r="D46" s="96">
        <f>Toernooigegevens!E82</f>
        <v>0.86458333333333337</v>
      </c>
      <c r="E46" s="269" t="str">
        <f>Toernooigegevens!F82</f>
        <v>1C</v>
      </c>
      <c r="F46" s="97" t="str">
        <f>IF(SUMPRODUCT(($O$11:$O$38=RIGHT(E46,1))*($P$11:$P$38))=12,INDEX($S$11:$S$38,MATCH(E46,$Q$11:$Q$38,0)),IF(LEFT(E46,1)="1",CONCATENATE("Winnaar Groep ",RIGHT(E46,1)),CONCATENATE("Tweede Groep ",RIGHT(E46,1))))</f>
        <v>Spanje</v>
      </c>
      <c r="G46" s="122">
        <v>2</v>
      </c>
      <c r="H46" s="98" t="s">
        <v>29</v>
      </c>
      <c r="I46" s="70">
        <v>0</v>
      </c>
      <c r="J46" s="97" t="str">
        <f t="shared" si="5"/>
        <v>Frankrijk</v>
      </c>
      <c r="K46" s="278" t="str">
        <f>Toernooigegevens!J82</f>
        <v>2D</v>
      </c>
      <c r="L46" s="32"/>
      <c r="M46" s="98" t="str">
        <f>IF(AND(G46="",I46=""),"",IF(OR(G46="",I46=""),"FOUT",IF(G46&gt;I46,"1",IF(G46=I46,3,2))))</f>
        <v>1</v>
      </c>
      <c r="N46" s="124" t="str">
        <f>IF(M46=3,"======&gt;","")</f>
        <v/>
      </c>
      <c r="O46" s="39" t="str">
        <f t="shared" si="6"/>
        <v>Spanje</v>
      </c>
      <c r="P46" s="39" t="str">
        <f t="shared" si="7"/>
        <v>Frankrijk</v>
      </c>
      <c r="Q46" s="44"/>
      <c r="R46" s="368"/>
      <c r="S46" s="368"/>
      <c r="T46" s="117"/>
      <c r="U46" s="117"/>
      <c r="V46" s="44"/>
      <c r="W46" s="44"/>
      <c r="X46" s="44"/>
      <c r="Y46" s="44"/>
      <c r="Z46" s="44"/>
      <c r="AA46" s="44"/>
      <c r="AB46" s="10"/>
    </row>
    <row r="47" spans="1:28">
      <c r="A47" s="74">
        <v>28</v>
      </c>
      <c r="B47" s="75" t="str">
        <f>Toernooigegevens!C83</f>
        <v>zo</v>
      </c>
      <c r="C47" s="76">
        <f>Toernooigegevens!D83</f>
        <v>41084</v>
      </c>
      <c r="D47" s="77">
        <f>Toernooigegevens!E83</f>
        <v>0.86458333333333337</v>
      </c>
      <c r="E47" s="270" t="str">
        <f>Toernooigegevens!F83</f>
        <v>1D</v>
      </c>
      <c r="F47" s="103" t="str">
        <f>IF(SUMPRODUCT(($O$11:$O$38=RIGHT(E47,1))*($P$11:$P$38))=12,INDEX($S$11:$S$38,MATCH(E47,$Q$11:$Q$38,0)),IF(LEFT(E47,1)="1",CONCATENATE("Winnaar Groep ",RIGHT(E47,1)),CONCATENATE("Tweede Groep ",RIGHT(E47,1))))</f>
        <v>Engeland</v>
      </c>
      <c r="G47" s="123">
        <v>0</v>
      </c>
      <c r="H47" s="104" t="s">
        <v>29</v>
      </c>
      <c r="I47" s="80">
        <v>0</v>
      </c>
      <c r="J47" s="103" t="str">
        <f t="shared" si="5"/>
        <v>Italië</v>
      </c>
      <c r="K47" s="279" t="str">
        <f>Toernooigegevens!J83</f>
        <v>2C</v>
      </c>
      <c r="L47" s="32"/>
      <c r="M47" s="81">
        <f>IF(AND(G47="",I47=""),"",IF(OR(G47="",I47=""),"FOUT",IF(G47&gt;I47,"1",IF(G47=I47,3,2))))</f>
        <v>3</v>
      </c>
      <c r="N47" s="115" t="str">
        <f>IF(M47=3,"======&gt;","")</f>
        <v>======&gt;</v>
      </c>
      <c r="O47" s="39" t="str">
        <f t="shared" si="6"/>
        <v>Engeland</v>
      </c>
      <c r="P47" s="39" t="str">
        <f t="shared" si="7"/>
        <v>Italië</v>
      </c>
      <c r="R47" s="373" t="s">
        <v>110</v>
      </c>
      <c r="S47" s="374"/>
      <c r="T47" s="117"/>
      <c r="U47" s="117"/>
      <c r="AA47" s="44"/>
      <c r="AB47" s="44"/>
    </row>
    <row r="48" spans="1:28" s="1" customFormat="1">
      <c r="A48" s="105"/>
      <c r="B48" s="106"/>
      <c r="C48" s="107"/>
      <c r="D48" s="106"/>
      <c r="E48" s="271"/>
      <c r="F48" s="106"/>
      <c r="G48" s="105"/>
      <c r="H48" s="108"/>
      <c r="I48" s="105"/>
      <c r="J48" s="106"/>
      <c r="K48" s="271"/>
      <c r="L48" s="106"/>
      <c r="M48" s="108"/>
      <c r="N48" s="125"/>
      <c r="O48" s="106"/>
      <c r="P48" s="106"/>
      <c r="Q48" s="106"/>
      <c r="R48" s="106"/>
      <c r="S48" s="106"/>
      <c r="T48" s="106"/>
      <c r="U48" s="106"/>
      <c r="V48" s="106"/>
      <c r="W48" s="106"/>
      <c r="X48" s="106"/>
      <c r="Y48" s="106"/>
      <c r="Z48" s="106"/>
      <c r="AA48" s="106"/>
      <c r="AB48" s="106"/>
    </row>
    <row r="49" spans="1:29">
      <c r="A49" s="109"/>
      <c r="B49" s="10"/>
      <c r="C49" s="126"/>
      <c r="D49" s="10"/>
      <c r="E49" s="274"/>
      <c r="F49" s="10"/>
      <c r="G49" s="109"/>
      <c r="H49" s="32"/>
      <c r="I49" s="109"/>
      <c r="J49" s="10"/>
      <c r="K49" s="274"/>
      <c r="L49" s="10"/>
      <c r="M49" s="32"/>
      <c r="N49" s="127"/>
      <c r="R49" s="370" t="s">
        <v>37</v>
      </c>
      <c r="S49" s="370"/>
      <c r="T49" s="121"/>
      <c r="U49" s="121"/>
    </row>
    <row r="50" spans="1:29">
      <c r="A50" s="55" t="s">
        <v>40</v>
      </c>
      <c r="B50" s="56"/>
      <c r="C50" s="56"/>
      <c r="D50" s="56"/>
      <c r="E50" s="275"/>
      <c r="F50" s="56"/>
      <c r="G50" s="57"/>
      <c r="H50" s="56"/>
      <c r="I50" s="57"/>
      <c r="J50" s="56"/>
      <c r="K50" s="281"/>
      <c r="L50" s="32"/>
      <c r="M50" s="60" t="s">
        <v>20</v>
      </c>
      <c r="N50" s="127"/>
      <c r="R50" s="367" t="s">
        <v>38</v>
      </c>
      <c r="S50" s="367"/>
      <c r="T50" s="114"/>
      <c r="U50" s="114"/>
    </row>
    <row r="51" spans="1:29">
      <c r="A51" s="64">
        <v>29</v>
      </c>
      <c r="B51" s="65" t="str">
        <f>Toernooigegevens!C87</f>
        <v>wo</v>
      </c>
      <c r="C51" s="66">
        <f>Toernooigegevens!D87</f>
        <v>41087</v>
      </c>
      <c r="D51" s="67">
        <f>Toernooigegevens!E87</f>
        <v>0.86458333333333337</v>
      </c>
      <c r="E51" s="269" t="str">
        <f>Toernooigegevens!F87</f>
        <v>W25</v>
      </c>
      <c r="F51" s="97" t="str">
        <f>IF(INDEX($M$44:$M$47,MATCH(VALUE(RIGHT(E51,2)),$A$44:$A$47,0))=3,INDEX($R$44:$R$47,MATCH(VALUE(RIGHT(E51,2)),$A$44:$A$47,0)),IF(INDEX($M$44:$M$47,MATCH(VALUE(RIGHT(E51,2)),$A$44:$A$47,0))="1",INDEX($F$44:$F$47,MATCH(VALUE(RIGHT(E51,2)),$A$44:$A$47,0)),IF(INDEX($M$44:$M$47,MATCH(VALUE(RIGHT(E51,2)),$A$44:$A$47,0))=2,INDEX($J$44:$J$47,MATCH(VALUE(RIGHT(E51,2)),$A$44:$A$47,0)),Toernooigegevens!G87)))</f>
        <v>Portugal</v>
      </c>
      <c r="G51" s="122">
        <v>0</v>
      </c>
      <c r="H51" s="98" t="s">
        <v>29</v>
      </c>
      <c r="I51" s="70">
        <v>0</v>
      </c>
      <c r="J51" s="97" t="str">
        <f>IF(INDEX($M$44:$M$47,MATCH(VALUE(RIGHT(K51,2)),$A$44:$A$47,0))=3,INDEX($R$44:$R$47,MATCH(VALUE(RIGHT(K51,2)),$A$44:$A$47,0)),IF(INDEX($M$44:$M$47,MATCH(VALUE(RIGHT(K51,2)),$A$44:$A$47,0))="1",INDEX($F$44:$F$47,MATCH(VALUE(RIGHT(K51,2)),$A$44:$A$47,0)),IF(INDEX($M$44:$M$47,MATCH(VALUE(RIGHT(K51,2)),$A$44:$A$47,0))=2,INDEX($J$44:$J$47,MATCH(VALUE(RIGHT(K51,2)),$A$44:$A$47,0)),Toernooigegevens!I87)))</f>
        <v>Spanje</v>
      </c>
      <c r="K51" s="278" t="str">
        <f>Toernooigegevens!J87</f>
        <v>W27</v>
      </c>
      <c r="L51" s="32"/>
      <c r="M51" s="71">
        <f>IF(AND(G51="",I51=""),"",IF(OR(G51="",I51=""),"FOUT",IF(G51&gt;I51,"1",IF(G51=I51,3,2))))</f>
        <v>3</v>
      </c>
      <c r="N51" s="115" t="str">
        <f>IF(M51=3,"======&gt;","")</f>
        <v>======&gt;</v>
      </c>
      <c r="O51" s="39" t="str">
        <f t="shared" ref="O51:O52" si="8">F51</f>
        <v>Portugal</v>
      </c>
      <c r="P51" s="39" t="str">
        <f t="shared" ref="P51:P52" si="9">J51</f>
        <v>Spanje</v>
      </c>
      <c r="R51" s="368" t="s">
        <v>84</v>
      </c>
      <c r="S51" s="368"/>
      <c r="T51" s="117"/>
      <c r="U51" s="117"/>
    </row>
    <row r="52" spans="1:29">
      <c r="A52" s="74">
        <v>30</v>
      </c>
      <c r="B52" s="75" t="str">
        <f>Toernooigegevens!C88</f>
        <v>do</v>
      </c>
      <c r="C52" s="76">
        <f>Toernooigegevens!D88</f>
        <v>41088</v>
      </c>
      <c r="D52" s="77">
        <f>Toernooigegevens!E88</f>
        <v>0.86458333333333337</v>
      </c>
      <c r="E52" s="270" t="str">
        <f>Toernooigegevens!F88</f>
        <v>W26</v>
      </c>
      <c r="F52" s="102" t="str">
        <f>IF(INDEX($M$44:$M$47,MATCH(VALUE(RIGHT(E52,2)),$A$44:$A$47,0))=3,INDEX($R$44:$R$47,MATCH(VALUE(RIGHT(E52,2)),$A$44:$A$47,0)),IF(INDEX($M$44:$M$47,MATCH(VALUE(RIGHT(E52,2)),$A$44:$A$47,0))="1",INDEX($F$44:$F$47,MATCH(VALUE(RIGHT(E52,2)),$A$44:$A$47,0)),IF(INDEX($M$44:$M$47,MATCH(VALUE(RIGHT(E52,2)),$A$44:$A$47,0))=2,INDEX($J$44:$J$47,MATCH(VALUE(RIGHT(E52,2)),$A$44:$A$47,0)),Toernooigegevens!G88)))</f>
        <v>Duitsland</v>
      </c>
      <c r="G52" s="123">
        <v>1</v>
      </c>
      <c r="H52" s="104" t="s">
        <v>29</v>
      </c>
      <c r="I52" s="80">
        <v>2</v>
      </c>
      <c r="J52" s="102" t="str">
        <f>IF(INDEX($M$44:$M$47,MATCH(VALUE(RIGHT(K52,2)),$A$44:$A$47,0))=3,INDEX($R$44:$R$47,MATCH(VALUE(RIGHT(K52,2)),$A$44:$A$47,0)),IF(INDEX($M$44:$M$47,MATCH(VALUE(RIGHT(K52,2)),$A$44:$A$47,0))="1",INDEX($F$44:$F$47,MATCH(VALUE(RIGHT(K52,2)),$A$44:$A$47,0)),IF(INDEX($M$44:$M$47,MATCH(VALUE(RIGHT(K52,2)),$A$44:$A$47,0))=2,INDEX($J$44:$J$47,MATCH(VALUE(RIGHT(K52,2)),$A$44:$A$47,0)),Toernooigegevens!I88)))</f>
        <v>Italië</v>
      </c>
      <c r="K52" s="279" t="str">
        <f>Toernooigegevens!J88</f>
        <v>W28</v>
      </c>
      <c r="L52" s="32"/>
      <c r="M52" s="81">
        <f>IF(AND(G52="",I52=""),"",IF(OR(G52="",I52=""),"FOUT",IF(G52&gt;I52,"1",IF(G52=I52,3,2))))</f>
        <v>2</v>
      </c>
      <c r="N52" s="115" t="str">
        <f>IF(M52=3,"======&gt;","")</f>
        <v/>
      </c>
      <c r="O52" s="39" t="str">
        <f t="shared" si="8"/>
        <v>Duitsland</v>
      </c>
      <c r="P52" s="39" t="str">
        <f t="shared" si="9"/>
        <v>Italië</v>
      </c>
      <c r="R52" s="369"/>
      <c r="S52" s="369"/>
      <c r="T52" s="117"/>
      <c r="U52" s="117"/>
    </row>
    <row r="53" spans="1:29">
      <c r="A53" s="105"/>
      <c r="B53" s="105"/>
      <c r="C53" s="107"/>
      <c r="D53" s="107"/>
      <c r="E53" s="271"/>
      <c r="F53" s="120"/>
      <c r="G53" s="105"/>
      <c r="H53" s="108"/>
      <c r="I53" s="105"/>
      <c r="J53" s="106"/>
      <c r="K53" s="271"/>
      <c r="L53" s="108"/>
      <c r="M53" s="108"/>
      <c r="N53" s="125"/>
      <c r="O53" s="106"/>
      <c r="P53" s="106"/>
      <c r="Q53" s="106"/>
      <c r="R53" s="106"/>
      <c r="S53" s="106"/>
      <c r="T53" s="106"/>
      <c r="U53" s="106"/>
      <c r="V53" s="106"/>
      <c r="W53" s="106"/>
      <c r="X53" s="105"/>
      <c r="Y53" s="106"/>
      <c r="Z53" s="106"/>
      <c r="AA53" s="106"/>
      <c r="AB53" s="106"/>
    </row>
    <row r="54" spans="1:29">
      <c r="A54" s="109"/>
      <c r="B54" s="52"/>
      <c r="C54" s="48"/>
      <c r="D54" s="48"/>
      <c r="E54" s="272"/>
      <c r="F54" s="49"/>
      <c r="G54" s="52"/>
      <c r="H54" s="53"/>
      <c r="I54" s="52"/>
      <c r="J54" s="49"/>
      <c r="K54" s="272"/>
      <c r="L54" s="32"/>
      <c r="M54" s="32"/>
      <c r="N54" s="127"/>
      <c r="R54" s="370" t="s">
        <v>37</v>
      </c>
      <c r="S54" s="370"/>
      <c r="T54" s="121"/>
      <c r="U54" s="121"/>
    </row>
    <row r="55" spans="1:29">
      <c r="A55" s="55" t="s">
        <v>41</v>
      </c>
      <c r="B55" s="56"/>
      <c r="C55" s="56"/>
      <c r="D55" s="56"/>
      <c r="E55" s="275"/>
      <c r="F55" s="56"/>
      <c r="G55" s="57"/>
      <c r="H55" s="56"/>
      <c r="I55" s="57"/>
      <c r="J55" s="56"/>
      <c r="K55" s="281"/>
      <c r="L55" s="32"/>
      <c r="M55" s="128" t="s">
        <v>20</v>
      </c>
      <c r="N55" s="262"/>
      <c r="O55" s="114"/>
      <c r="P55" s="114"/>
      <c r="Q55" s="114"/>
      <c r="R55" s="367" t="s">
        <v>38</v>
      </c>
      <c r="S55" s="367"/>
      <c r="T55" s="114"/>
      <c r="U55" s="114"/>
      <c r="V55" s="44"/>
    </row>
    <row r="56" spans="1:29">
      <c r="A56" s="64">
        <v>31</v>
      </c>
      <c r="B56" s="65">
        <f>Toernooigegevens!C92</f>
        <v>40370</v>
      </c>
      <c r="C56" s="66">
        <f>Toernooigegevens!D92</f>
        <v>41091</v>
      </c>
      <c r="D56" s="67">
        <f>Toernooigegevens!E92</f>
        <v>0.86458333333333337</v>
      </c>
      <c r="E56" s="276" t="str">
        <f>Toernooigegevens!F92</f>
        <v>W29</v>
      </c>
      <c r="F56" s="97" t="str">
        <f>IF(INDEX($M$51:$M$52,MATCH(VALUE(RIGHT(E56,2)),$A$51:$A$52,0))=3,INDEX($R$51:$R$52,MATCH(VALUE(RIGHT(E56,2)),$A$51:$A$52,0)),IF(INDEX($M$51:$M$52,MATCH(VALUE(RIGHT(E56,2)),$A$51:$A$52,0))="1",INDEX($F$51:$F$52,MATCH(VALUE(RIGHT(E56,2)),$A$51:$A$52,0)),IF(INDEX($M$51:$M$52,MATCH(VALUE(RIGHT(E56,2)),$A$51:$A$52,0))=2,INDEX($J$51:$J$52,MATCH(VALUE(RIGHT(E56,2)),$A$51:$A$52,0)),Toernooigegevens!G92)))</f>
        <v>Spanje</v>
      </c>
      <c r="G56" s="122">
        <v>4</v>
      </c>
      <c r="H56" s="98" t="s">
        <v>29</v>
      </c>
      <c r="I56" s="70">
        <v>0</v>
      </c>
      <c r="J56" s="97" t="str">
        <f>IF(INDEX($M$51:$M$52,MATCH(VALUE(RIGHT(K56,2)),$A$51:$A$52,0))=3,INDEX($R$51:$R$52,MATCH(VALUE(RIGHT(K56,2)),$A$51:$A$52,0)),IF(INDEX($M$51:$M$52,MATCH(VALUE(RIGHT(K56,2)),$A$51:$A$52,0))="1",INDEX($F$51:$F$52,MATCH(VALUE(RIGHT(K56,2)),$A$51:$A$52,0)),IF(INDEX($M$51:$M$52,MATCH(VALUE(RIGHT(K56,2)),$A$51:$A$52,0))=2,INDEX($J$51:$J$52,MATCH(VALUE(RIGHT(K56,2)),$A$51:$A$52,0)),Toernooigegevens!I92)))</f>
        <v>Italië</v>
      </c>
      <c r="K56" s="278" t="str">
        <f>Toernooigegevens!J92</f>
        <v>W30</v>
      </c>
      <c r="L56" s="32"/>
      <c r="M56" s="129" t="str">
        <f>IF(AND(G56="",I56=""),"",IF(OR(G56="",I56=""),"FOUT",IF(G56&gt;I56,"1",IF(G56=I56,3,2))))</f>
        <v>1</v>
      </c>
      <c r="N56" s="263" t="str">
        <f>IF(M56=3,"======&gt;","")</f>
        <v/>
      </c>
      <c r="O56" s="39" t="str">
        <f t="shared" ref="O56" si="10">F56</f>
        <v>Spanje</v>
      </c>
      <c r="P56" s="39" t="str">
        <f t="shared" ref="P56" si="11">J56</f>
        <v>Italië</v>
      </c>
      <c r="Q56" s="117"/>
      <c r="R56" s="368"/>
      <c r="S56" s="368"/>
      <c r="T56" s="117"/>
      <c r="U56" s="117"/>
    </row>
    <row r="57" spans="1:29">
      <c r="A57" s="130" t="s">
        <v>264</v>
      </c>
      <c r="B57" s="131"/>
      <c r="C57" s="132"/>
      <c r="D57" s="131"/>
      <c r="E57" s="277"/>
      <c r="F57" s="294" t="s">
        <v>84</v>
      </c>
      <c r="G57" s="133"/>
      <c r="H57" s="134"/>
      <c r="I57" s="133"/>
      <c r="J57" s="133"/>
      <c r="K57" s="49"/>
      <c r="L57" s="49"/>
      <c r="M57" s="53"/>
      <c r="N57" s="44"/>
      <c r="O57" s="44"/>
    </row>
    <row r="58" spans="1:29" hidden="1">
      <c r="AB58" s="106"/>
      <c r="AC58" s="1"/>
    </row>
    <row r="59" spans="1:29"/>
    <row r="60" spans="1:29"/>
    <row r="61" spans="1:29"/>
    <row r="62" spans="1:29" hidden="1">
      <c r="A62" s="135"/>
      <c r="B62" s="136"/>
      <c r="C62" s="137"/>
      <c r="D62" s="136"/>
      <c r="E62" s="136"/>
      <c r="F62" s="136"/>
      <c r="G62" s="135"/>
      <c r="H62" s="138"/>
      <c r="I62" s="135"/>
      <c r="J62" s="136"/>
      <c r="K62" s="136"/>
      <c r="L62" s="136"/>
      <c r="M62" s="138"/>
    </row>
    <row r="63" spans="1:29"/>
    <row r="64" spans="1:29"/>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10"/>
    <row r="113"/>
    <row r="114"/>
  </sheetData>
  <sheetProtection selectLockedCells="1"/>
  <mergeCells count="13">
    <mergeCell ref="R50:S50"/>
    <mergeCell ref="R44:S44"/>
    <mergeCell ref="R42:S42"/>
    <mergeCell ref="R43:S43"/>
    <mergeCell ref="R45:S45"/>
    <mergeCell ref="R46:S46"/>
    <mergeCell ref="R47:S47"/>
    <mergeCell ref="R49:S49"/>
    <mergeCell ref="R55:S55"/>
    <mergeCell ref="R56:S56"/>
    <mergeCell ref="R51:S51"/>
    <mergeCell ref="R52:S52"/>
    <mergeCell ref="R54:S54"/>
  </mergeCells>
  <conditionalFormatting sqref="M56 M35:M40 T56:U56 M44:M47 M51:M52 T44:U47 T51:U52 M11:M16 M19:M24 M27:M32 Q56">
    <cfRule type="cellIs" dxfId="3" priority="1" stopIfTrue="1" operator="equal">
      <formula>"FOUT"</formula>
    </cfRule>
  </conditionalFormatting>
  <conditionalFormatting sqref="R42:S56">
    <cfRule type="expression" dxfId="2" priority="18" stopIfTrue="1">
      <formula>AND(#REF!=1,OR($M42=3,$R42&lt;&gt;""))</formula>
    </cfRule>
  </conditionalFormatting>
  <dataValidations count="7">
    <dataValidation type="list" operator="equal" allowBlank="1" showInputMessage="1" showErrorMessage="1" sqref="R56:S56">
      <formula1>#REF!</formula1>
      <formula2>0</formula2>
    </dataValidation>
    <dataValidation type="list" operator="equal" allowBlank="1" showInputMessage="1" showErrorMessage="1" sqref="R44:S44">
      <formula1>#REF!</formula1>
      <formula2>0</formula2>
    </dataValidation>
    <dataValidation type="list" operator="equal" allowBlank="1" showInputMessage="1" showErrorMessage="1" sqref="R45:S45">
      <formula1>#REF!</formula1>
      <formula2>0</formula2>
    </dataValidation>
    <dataValidation type="list" operator="equal" allowBlank="1" showInputMessage="1" showErrorMessage="1" sqref="R46:S46">
      <formula1>#REF!</formula1>
      <formula2>0</formula2>
    </dataValidation>
    <dataValidation type="list" operator="equal" allowBlank="1" showInputMessage="1" showErrorMessage="1" sqref="R47:S47">
      <formula1>$O$47:$P$47</formula1>
    </dataValidation>
    <dataValidation type="list" operator="equal" allowBlank="1" showInputMessage="1" showErrorMessage="1" sqref="R51:S51">
      <formula1>$O$51:$P$51</formula1>
    </dataValidation>
    <dataValidation type="list" operator="equal" allowBlank="1" showInputMessage="1" showErrorMessage="1" sqref="R52:S52">
      <formula1>#REF!</formula1>
      <formula2>0</formula2>
    </dataValidation>
  </dataValidations>
  <pageMargins left="0.75" right="0.75" top="1" bottom="1" header="0.51180555555555551" footer="0.51180555555555551"/>
  <pageSetup firstPageNumber="0" fitToHeight="2" orientation="portrait" horizontalDpi="300" verticalDpi="300" r:id="rId1"/>
  <headerFooter alignWithMargins="0"/>
  <drawing r:id="rId2"/>
</worksheet>
</file>

<file path=xl/worksheets/sheet10.xml><?xml version="1.0" encoding="utf-8"?>
<worksheet xmlns="http://schemas.openxmlformats.org/spreadsheetml/2006/main" xmlns:r="http://schemas.openxmlformats.org/officeDocument/2006/relationships">
  <sheetPr codeName="Blad12"/>
  <dimension ref="A1:IV78"/>
  <sheetViews>
    <sheetView topLeftCell="A10" workbookViewId="0">
      <selection activeCell="G32" sqref="G32"/>
    </sheetView>
  </sheetViews>
  <sheetFormatPr defaultColWidth="0" defaultRowHeight="12.75" customHeight="1" zeroHeight="1"/>
  <cols>
    <col min="1" max="1" width="2.42578125" style="1" customWidth="1"/>
    <col min="2" max="2" width="3.28515625" style="1" customWidth="1"/>
    <col min="3" max="3" width="32.5703125" style="1" customWidth="1"/>
    <col min="4" max="4" width="2" style="1" customWidth="1"/>
    <col min="5" max="5" width="0.5703125" style="1" customWidth="1"/>
    <col min="6" max="6" width="15.7109375" style="1" customWidth="1"/>
    <col min="7" max="8" width="20.7109375" style="1" customWidth="1"/>
    <col min="9" max="9" width="5.85546875" style="1" customWidth="1"/>
    <col min="10" max="16" width="0" style="1" hidden="1" customWidth="1"/>
    <col min="17" max="16384" width="0" style="2" hidden="1"/>
  </cols>
  <sheetData>
    <row r="1" spans="1:24" s="5" customFormat="1">
      <c r="A1" s="3"/>
      <c r="B1" s="3"/>
      <c r="C1" s="3"/>
      <c r="D1" s="3"/>
      <c r="E1" s="3"/>
      <c r="F1" s="3"/>
      <c r="G1" s="3"/>
      <c r="H1" s="3"/>
      <c r="I1" s="3"/>
      <c r="J1" s="3"/>
      <c r="K1" s="3"/>
      <c r="L1" s="3"/>
      <c r="M1" s="3"/>
      <c r="N1" s="3"/>
      <c r="O1" s="3"/>
      <c r="P1" s="3"/>
      <c r="Q1" s="3"/>
      <c r="R1" s="4"/>
      <c r="S1" s="4"/>
      <c r="T1" s="4"/>
      <c r="U1" s="4"/>
      <c r="V1" s="4"/>
      <c r="W1" s="4"/>
      <c r="X1" s="4"/>
    </row>
    <row r="2" spans="1:24" s="5" customFormat="1" ht="18">
      <c r="A2" s="378"/>
      <c r="B2" s="378"/>
      <c r="C2" s="378"/>
      <c r="D2" s="378"/>
      <c r="E2" s="378"/>
      <c r="F2" s="378"/>
      <c r="G2" s="378"/>
      <c r="H2" s="378"/>
      <c r="I2" s="6"/>
      <c r="J2" s="6"/>
      <c r="K2" s="6"/>
      <c r="L2" s="6"/>
      <c r="M2" s="6"/>
      <c r="N2" s="6"/>
      <c r="O2" s="6"/>
      <c r="P2" s="6"/>
      <c r="Q2" s="7"/>
      <c r="R2" s="8"/>
      <c r="S2" s="8"/>
      <c r="T2" s="8"/>
      <c r="U2" s="8"/>
      <c r="V2" s="8"/>
      <c r="W2" s="8"/>
      <c r="X2" s="8"/>
    </row>
    <row r="3" spans="1:24" s="5" customFormat="1" ht="18">
      <c r="A3" s="378"/>
      <c r="B3" s="378"/>
      <c r="C3" s="378"/>
      <c r="D3" s="378"/>
      <c r="E3" s="378"/>
      <c r="F3" s="378"/>
      <c r="G3" s="378"/>
      <c r="H3" s="378"/>
      <c r="I3" s="6"/>
      <c r="J3" s="6"/>
      <c r="K3" s="6"/>
      <c r="L3" s="6"/>
      <c r="M3" s="6"/>
      <c r="N3" s="6"/>
      <c r="O3" s="6"/>
      <c r="P3" s="6"/>
      <c r="Q3" s="7"/>
      <c r="R3" s="8"/>
      <c r="S3" s="8"/>
      <c r="T3" s="8"/>
      <c r="U3" s="8"/>
      <c r="V3" s="8"/>
      <c r="W3" s="8"/>
      <c r="X3" s="8"/>
    </row>
    <row r="4" spans="1:24" s="5" customFormat="1" ht="18">
      <c r="A4" s="378"/>
      <c r="B4" s="378"/>
      <c r="C4" s="378"/>
      <c r="D4" s="378"/>
      <c r="E4" s="378"/>
      <c r="F4" s="378"/>
      <c r="G4" s="378"/>
      <c r="H4" s="378"/>
      <c r="I4" s="6"/>
      <c r="J4" s="6"/>
      <c r="K4" s="6"/>
      <c r="L4" s="6"/>
      <c r="M4" s="6"/>
      <c r="N4" s="6"/>
      <c r="O4" s="6"/>
      <c r="P4" s="6"/>
      <c r="Q4" s="7"/>
      <c r="R4" s="8"/>
      <c r="S4" s="8"/>
      <c r="T4" s="8"/>
      <c r="U4" s="8"/>
      <c r="V4" s="8"/>
      <c r="W4" s="8"/>
      <c r="X4" s="8"/>
    </row>
    <row r="5" spans="1:24" s="5" customFormat="1">
      <c r="A5" s="9"/>
      <c r="B5" s="9"/>
      <c r="C5" s="9"/>
      <c r="D5" s="9"/>
      <c r="E5" s="9"/>
      <c r="F5" s="9"/>
      <c r="G5" s="9"/>
      <c r="H5" s="9"/>
      <c r="I5" s="9"/>
      <c r="J5" s="9"/>
      <c r="K5" s="9"/>
      <c r="L5" s="9"/>
      <c r="M5" s="9"/>
      <c r="N5" s="9"/>
      <c r="O5" s="9"/>
      <c r="P5" s="9"/>
      <c r="Q5" s="9"/>
      <c r="R5" s="4"/>
      <c r="S5" s="4"/>
      <c r="T5" s="4"/>
      <c r="U5" s="4"/>
      <c r="V5" s="4"/>
      <c r="W5" s="4"/>
      <c r="X5" s="4"/>
    </row>
    <row r="6" spans="1:24" s="5" customFormat="1">
      <c r="A6" s="9"/>
      <c r="B6" s="9"/>
      <c r="C6" s="9"/>
      <c r="D6" s="9"/>
      <c r="E6" s="9"/>
      <c r="F6" s="9"/>
      <c r="G6" s="9"/>
      <c r="H6" s="9"/>
      <c r="I6" s="9"/>
      <c r="J6" s="9"/>
      <c r="K6" s="9"/>
      <c r="L6" s="9"/>
      <c r="M6" s="9"/>
      <c r="N6" s="9"/>
      <c r="O6" s="9"/>
      <c r="P6" s="9"/>
      <c r="Q6" s="9"/>
      <c r="R6" s="4"/>
      <c r="S6" s="4"/>
      <c r="T6" s="4"/>
      <c r="U6" s="4"/>
      <c r="V6" s="4"/>
      <c r="W6" s="4"/>
      <c r="X6" s="4"/>
    </row>
    <row r="7" spans="1:24" s="5" customFormat="1">
      <c r="A7" s="10"/>
      <c r="B7" s="10"/>
      <c r="C7" s="11"/>
      <c r="D7" s="12"/>
      <c r="E7" s="10"/>
      <c r="F7" s="10"/>
      <c r="G7" s="10"/>
      <c r="H7" s="10"/>
      <c r="I7" s="10"/>
      <c r="J7" s="10"/>
      <c r="K7" s="10"/>
      <c r="L7" s="10"/>
      <c r="M7" s="10"/>
      <c r="N7" s="10"/>
      <c r="O7" s="10"/>
      <c r="P7" s="10"/>
      <c r="R7" s="2"/>
      <c r="S7" s="2"/>
      <c r="T7" s="2"/>
      <c r="U7" s="2"/>
      <c r="V7" s="2"/>
      <c r="W7" s="2"/>
      <c r="X7" s="2"/>
    </row>
    <row r="8" spans="1:24" s="5" customFormat="1" hidden="1">
      <c r="A8" s="10"/>
      <c r="B8" s="10"/>
      <c r="C8" s="11"/>
      <c r="D8" s="12"/>
      <c r="E8" s="10"/>
      <c r="F8" s="10"/>
      <c r="G8" s="10"/>
      <c r="H8" s="10"/>
      <c r="I8" s="10"/>
      <c r="J8" s="10"/>
      <c r="K8" s="10"/>
      <c r="L8" s="10"/>
      <c r="M8" s="10"/>
      <c r="N8" s="10"/>
      <c r="O8" s="10"/>
      <c r="P8" s="10"/>
      <c r="R8" s="2"/>
      <c r="S8" s="2"/>
      <c r="T8" s="2"/>
      <c r="U8" s="2"/>
      <c r="V8" s="2"/>
      <c r="W8" s="2"/>
      <c r="X8" s="2"/>
    </row>
    <row r="9" spans="1:24" s="19" customFormat="1">
      <c r="A9" s="13" t="s">
        <v>0</v>
      </c>
      <c r="B9" s="14"/>
      <c r="C9" s="15"/>
      <c r="D9" s="16"/>
      <c r="E9" s="14"/>
      <c r="F9" s="17"/>
      <c r="G9" s="18"/>
      <c r="H9" s="18"/>
      <c r="I9" s="14"/>
      <c r="J9" s="14"/>
      <c r="K9" s="14"/>
      <c r="L9" s="14"/>
      <c r="M9" s="14"/>
      <c r="N9" s="14"/>
      <c r="O9" s="14"/>
      <c r="P9" s="14"/>
      <c r="R9" s="2"/>
      <c r="S9" s="2"/>
      <c r="T9" s="2"/>
      <c r="U9" s="2"/>
      <c r="V9" s="2"/>
      <c r="W9" s="2"/>
      <c r="X9" s="2"/>
    </row>
    <row r="10" spans="1:24" s="5" customFormat="1" ht="51">
      <c r="A10" s="20"/>
      <c r="B10" s="21"/>
      <c r="C10" s="11"/>
      <c r="D10" s="12"/>
      <c r="E10" s="10"/>
      <c r="F10" s="22" t="s">
        <v>1</v>
      </c>
      <c r="G10" s="22" t="s">
        <v>2</v>
      </c>
      <c r="H10" s="22" t="s">
        <v>3</v>
      </c>
      <c r="I10" s="23"/>
      <c r="J10" s="23"/>
      <c r="K10" s="23"/>
      <c r="L10" s="10"/>
      <c r="M10" s="10"/>
      <c r="N10" s="10"/>
      <c r="O10" s="10"/>
      <c r="P10" s="10"/>
      <c r="R10" s="2"/>
      <c r="S10" s="2"/>
      <c r="T10" s="2"/>
      <c r="U10" s="2"/>
      <c r="V10" s="2"/>
      <c r="W10" s="2"/>
      <c r="X10" s="2"/>
    </row>
    <row r="11" spans="1:24" s="29" customFormat="1">
      <c r="A11" s="24"/>
      <c r="B11" s="24"/>
      <c r="C11" s="25" t="s">
        <v>4</v>
      </c>
      <c r="D11" s="26"/>
      <c r="E11" s="24"/>
      <c r="F11" s="27">
        <v>0</v>
      </c>
      <c r="G11" s="27">
        <v>0</v>
      </c>
      <c r="H11" s="27">
        <v>0</v>
      </c>
      <c r="I11" s="24"/>
      <c r="J11" s="24"/>
      <c r="K11" s="24"/>
      <c r="L11" s="24"/>
      <c r="M11" s="24"/>
      <c r="N11" s="24"/>
      <c r="O11" s="24"/>
      <c r="P11" s="24"/>
      <c r="Q11" s="28"/>
      <c r="R11" s="2"/>
      <c r="S11" s="2"/>
      <c r="T11" s="2"/>
      <c r="U11" s="2"/>
      <c r="V11" s="2"/>
      <c r="W11" s="2"/>
      <c r="X11" s="2"/>
    </row>
    <row r="12" spans="1:24" s="5" customFormat="1">
      <c r="A12" s="10"/>
      <c r="B12" s="10"/>
      <c r="C12" s="11"/>
      <c r="D12" s="12"/>
      <c r="E12" s="10"/>
      <c r="F12" s="30"/>
      <c r="G12" s="30"/>
      <c r="H12" s="30"/>
      <c r="I12" s="10"/>
      <c r="J12" s="10"/>
      <c r="K12" s="10"/>
      <c r="L12" s="10"/>
      <c r="M12" s="10"/>
      <c r="N12" s="10"/>
      <c r="O12" s="10"/>
      <c r="P12" s="10"/>
      <c r="R12" s="2"/>
      <c r="S12" s="2"/>
      <c r="T12" s="2"/>
      <c r="U12" s="2"/>
      <c r="V12" s="2"/>
      <c r="W12" s="2"/>
      <c r="X12" s="2"/>
    </row>
    <row r="13" spans="1:24" s="29" customFormat="1">
      <c r="A13" s="24"/>
      <c r="B13" s="24"/>
      <c r="C13" s="25" t="s">
        <v>5</v>
      </c>
      <c r="D13" s="26"/>
      <c r="E13" s="24"/>
      <c r="F13" s="27">
        <v>0</v>
      </c>
      <c r="G13" s="27">
        <v>0</v>
      </c>
      <c r="H13" s="27">
        <v>0</v>
      </c>
      <c r="I13" s="24"/>
      <c r="J13" s="24"/>
      <c r="K13" s="24"/>
      <c r="L13" s="24"/>
      <c r="M13" s="24"/>
      <c r="N13" s="24"/>
      <c r="O13" s="24"/>
      <c r="P13" s="24"/>
      <c r="Q13" s="28"/>
      <c r="R13" s="2"/>
      <c r="S13" s="2"/>
      <c r="T13" s="2"/>
      <c r="U13" s="2"/>
      <c r="V13" s="2"/>
      <c r="W13" s="2"/>
      <c r="X13" s="2"/>
    </row>
    <row r="14" spans="1:24" s="5" customFormat="1">
      <c r="A14" s="10"/>
      <c r="B14" s="10"/>
      <c r="C14" s="11"/>
      <c r="D14" s="12"/>
      <c r="E14" s="10"/>
      <c r="F14" s="30"/>
      <c r="G14" s="30"/>
      <c r="H14" s="30"/>
      <c r="I14" s="10"/>
      <c r="J14" s="10"/>
      <c r="K14" s="10"/>
      <c r="L14" s="10"/>
      <c r="M14" s="10"/>
      <c r="N14" s="10"/>
      <c r="O14" s="10"/>
      <c r="P14" s="10"/>
      <c r="R14" s="2"/>
      <c r="S14" s="2"/>
      <c r="T14" s="2"/>
      <c r="U14" s="2"/>
      <c r="V14" s="2"/>
      <c r="W14" s="2"/>
      <c r="X14" s="2"/>
    </row>
    <row r="15" spans="1:24" s="29" customFormat="1">
      <c r="A15" s="24"/>
      <c r="B15" s="24"/>
      <c r="C15" s="25" t="s">
        <v>6</v>
      </c>
      <c r="D15" s="26"/>
      <c r="E15" s="24"/>
      <c r="F15" s="27">
        <v>0</v>
      </c>
      <c r="G15" s="27">
        <v>0</v>
      </c>
      <c r="H15" s="27">
        <v>0</v>
      </c>
      <c r="I15" s="24"/>
      <c r="J15" s="24"/>
      <c r="K15" s="24"/>
      <c r="L15" s="24"/>
      <c r="M15" s="24"/>
      <c r="N15" s="24"/>
      <c r="O15" s="24"/>
      <c r="P15" s="24"/>
      <c r="Q15" s="28"/>
      <c r="R15" s="2"/>
      <c r="S15" s="2"/>
      <c r="T15" s="2"/>
      <c r="U15" s="2"/>
      <c r="V15" s="2"/>
      <c r="W15" s="2"/>
      <c r="X15" s="2"/>
    </row>
    <row r="16" spans="1:24" s="5" customFormat="1">
      <c r="A16" s="10"/>
      <c r="B16" s="10"/>
      <c r="C16" s="11"/>
      <c r="D16" s="12"/>
      <c r="E16" s="10"/>
      <c r="F16" s="30"/>
      <c r="G16" s="30"/>
      <c r="H16" s="30"/>
      <c r="I16" s="10"/>
      <c r="J16" s="10"/>
      <c r="K16" s="10"/>
      <c r="L16" s="10"/>
      <c r="M16" s="10"/>
      <c r="N16" s="10"/>
      <c r="O16" s="10"/>
      <c r="P16" s="10"/>
      <c r="R16" s="2"/>
      <c r="S16" s="2"/>
      <c r="T16" s="2"/>
      <c r="U16" s="2"/>
      <c r="V16" s="2"/>
      <c r="W16" s="2"/>
      <c r="X16" s="2"/>
    </row>
    <row r="17" spans="1:256" s="29" customFormat="1">
      <c r="A17" s="24"/>
      <c r="B17" s="24"/>
      <c r="C17" s="25" t="s">
        <v>7</v>
      </c>
      <c r="D17" s="26"/>
      <c r="E17" s="24"/>
      <c r="F17" s="27">
        <v>10</v>
      </c>
      <c r="G17" s="27">
        <v>10</v>
      </c>
      <c r="H17" s="27">
        <v>10</v>
      </c>
      <c r="I17" s="24"/>
      <c r="J17" s="24"/>
      <c r="K17" s="24"/>
      <c r="L17" s="24"/>
      <c r="M17" s="24"/>
      <c r="N17" s="24"/>
      <c r="O17" s="24"/>
      <c r="P17" s="24"/>
      <c r="Q17" s="28"/>
      <c r="R17" s="2"/>
      <c r="S17" s="2"/>
      <c r="T17" s="2"/>
      <c r="U17" s="2"/>
      <c r="V17" s="2"/>
      <c r="W17" s="2"/>
      <c r="X17" s="2"/>
    </row>
    <row r="18" spans="1:256" s="5" customFormat="1">
      <c r="A18" s="10"/>
      <c r="B18" s="10"/>
      <c r="C18" s="11"/>
      <c r="D18" s="12"/>
      <c r="E18" s="10"/>
      <c r="F18" s="30"/>
      <c r="G18" s="30"/>
      <c r="H18" s="30"/>
      <c r="I18" s="10"/>
      <c r="J18" s="10"/>
      <c r="K18" s="10"/>
      <c r="L18" s="10"/>
      <c r="M18" s="10"/>
      <c r="N18" s="10"/>
      <c r="O18" s="10"/>
      <c r="P18" s="10"/>
      <c r="R18" s="2"/>
      <c r="S18" s="2"/>
      <c r="T18" s="2"/>
      <c r="U18" s="2"/>
      <c r="V18" s="2"/>
      <c r="W18" s="2"/>
      <c r="X18" s="2"/>
    </row>
    <row r="19" spans="1:256" s="29" customFormat="1">
      <c r="A19" s="24"/>
      <c r="B19" s="24"/>
      <c r="C19" s="25" t="s">
        <v>8</v>
      </c>
      <c r="D19" s="26"/>
      <c r="E19" s="24"/>
      <c r="F19" s="27">
        <v>5</v>
      </c>
      <c r="G19" s="27">
        <v>5</v>
      </c>
      <c r="H19" s="27">
        <v>5</v>
      </c>
      <c r="I19" s="24"/>
      <c r="J19" s="24"/>
      <c r="K19" s="24"/>
      <c r="L19" s="24"/>
      <c r="M19" s="24"/>
      <c r="N19" s="24"/>
      <c r="O19" s="24"/>
      <c r="P19" s="24"/>
      <c r="Q19" s="28"/>
      <c r="R19" s="2"/>
      <c r="S19" s="2"/>
      <c r="T19" s="2"/>
      <c r="U19" s="2"/>
      <c r="V19" s="2"/>
      <c r="W19" s="2"/>
      <c r="X19" s="2"/>
    </row>
    <row r="20" spans="1:256" s="5" customFormat="1">
      <c r="A20" s="10"/>
      <c r="B20" s="10"/>
      <c r="C20" s="11"/>
      <c r="D20" s="12"/>
      <c r="E20" s="10"/>
      <c r="F20" s="30"/>
      <c r="G20" s="30"/>
      <c r="H20" s="30"/>
      <c r="I20" s="10"/>
      <c r="J20" s="10"/>
      <c r="K20" s="10"/>
      <c r="L20" s="10"/>
      <c r="M20" s="10"/>
      <c r="N20" s="10"/>
      <c r="O20" s="10"/>
      <c r="P20" s="10"/>
      <c r="R20" s="2"/>
      <c r="S20" s="2"/>
      <c r="T20" s="2"/>
      <c r="U20" s="2"/>
      <c r="V20" s="2"/>
      <c r="W20" s="2"/>
      <c r="X20" s="2"/>
    </row>
    <row r="21" spans="1:256" s="29" customFormat="1">
      <c r="A21" s="24"/>
      <c r="B21" s="24"/>
      <c r="C21" s="25" t="s">
        <v>9</v>
      </c>
      <c r="D21" s="26"/>
      <c r="E21" s="24"/>
      <c r="F21" s="27" t="s">
        <v>10</v>
      </c>
      <c r="G21" s="27">
        <v>0</v>
      </c>
      <c r="H21" s="27">
        <v>0</v>
      </c>
      <c r="I21" s="24"/>
      <c r="J21" s="24"/>
      <c r="K21" s="24"/>
      <c r="L21" s="24"/>
      <c r="M21" s="24"/>
      <c r="N21" s="24"/>
      <c r="O21" s="24"/>
      <c r="P21" s="24"/>
      <c r="Q21" s="28"/>
      <c r="R21" s="2"/>
      <c r="S21" s="2"/>
      <c r="T21" s="2"/>
      <c r="U21" s="2"/>
      <c r="V21" s="2"/>
      <c r="W21" s="2"/>
      <c r="X21" s="2"/>
    </row>
    <row r="22" spans="1:256" s="5" customFormat="1">
      <c r="A22" s="10"/>
      <c r="B22" s="10"/>
      <c r="C22" s="11"/>
      <c r="D22" s="12"/>
      <c r="E22" s="10"/>
      <c r="F22" s="10"/>
      <c r="G22" s="10"/>
      <c r="H22" s="10"/>
      <c r="I22" s="10"/>
      <c r="J22" s="10"/>
      <c r="K22" s="10"/>
      <c r="L22" s="10"/>
      <c r="M22" s="10"/>
      <c r="N22" s="10"/>
      <c r="O22" s="10"/>
      <c r="P22" s="10"/>
      <c r="R22" s="2"/>
      <c r="S22" s="2"/>
      <c r="T22" s="2"/>
      <c r="U22" s="2"/>
      <c r="V22" s="2"/>
      <c r="W22" s="2"/>
      <c r="X22" s="2"/>
    </row>
    <row r="23" spans="1:256" s="19" customFormat="1">
      <c r="A23" s="13" t="s">
        <v>11</v>
      </c>
      <c r="B23" s="14"/>
      <c r="C23" s="15"/>
      <c r="D23" s="16"/>
      <c r="E23" s="14"/>
      <c r="F23" s="14"/>
      <c r="G23" s="14"/>
      <c r="H23" s="14"/>
      <c r="I23" s="14"/>
      <c r="J23" s="14"/>
      <c r="K23" s="14"/>
      <c r="L23" s="14"/>
      <c r="M23" s="14"/>
      <c r="N23" s="14"/>
      <c r="O23" s="14"/>
      <c r="P23" s="14"/>
      <c r="R23" s="2"/>
      <c r="S23" s="2"/>
      <c r="T23" s="2"/>
      <c r="U23" s="2"/>
      <c r="V23" s="2"/>
      <c r="W23" s="2"/>
      <c r="X23" s="2"/>
    </row>
    <row r="24" spans="1:256" s="5" customFormat="1">
      <c r="A24" s="10"/>
      <c r="B24" s="10"/>
      <c r="C24" s="11"/>
      <c r="D24" s="12"/>
      <c r="E24" s="10"/>
      <c r="F24" s="10"/>
      <c r="G24" s="10"/>
      <c r="H24" s="10"/>
      <c r="I24" s="10"/>
      <c r="J24" s="10"/>
      <c r="K24" s="10"/>
      <c r="L24" s="10"/>
      <c r="M24" s="10"/>
      <c r="N24" s="10"/>
      <c r="O24" s="10"/>
      <c r="P24" s="10"/>
      <c r="R24" s="2"/>
      <c r="S24" s="2"/>
      <c r="T24" s="2"/>
      <c r="U24" s="2"/>
      <c r="V24" s="2"/>
      <c r="W24" s="2"/>
      <c r="X24" s="2"/>
    </row>
    <row r="25" spans="1:256" s="29" customFormat="1">
      <c r="A25" s="24"/>
      <c r="B25" s="24"/>
      <c r="C25" s="25" t="s">
        <v>12</v>
      </c>
      <c r="D25" s="26"/>
      <c r="E25" s="24"/>
      <c r="F25" s="31">
        <v>10</v>
      </c>
      <c r="G25" s="24"/>
      <c r="H25" s="24"/>
      <c r="I25" s="24"/>
      <c r="J25" s="24"/>
      <c r="K25" s="24"/>
      <c r="L25" s="24"/>
      <c r="M25" s="24"/>
      <c r="N25" s="24"/>
      <c r="O25" s="24"/>
      <c r="P25" s="24"/>
      <c r="Q25" s="28"/>
      <c r="R25" s="2"/>
      <c r="S25" s="2"/>
      <c r="T25" s="2"/>
      <c r="U25" s="2"/>
      <c r="V25" s="2"/>
      <c r="W25" s="2"/>
      <c r="X25" s="2"/>
    </row>
    <row r="26" spans="1:256" s="5" customFormat="1">
      <c r="A26" s="10"/>
      <c r="B26" s="10"/>
      <c r="C26" s="11"/>
      <c r="D26" s="12"/>
      <c r="E26" s="10"/>
      <c r="F26" s="32"/>
      <c r="G26" s="10"/>
      <c r="H26" s="10"/>
      <c r="I26" s="10"/>
      <c r="J26" s="10"/>
      <c r="K26" s="10"/>
      <c r="L26" s="10"/>
      <c r="M26" s="10"/>
      <c r="N26" s="10"/>
      <c r="O26" s="10"/>
      <c r="P26" s="10"/>
      <c r="R26" s="2"/>
      <c r="S26" s="2"/>
      <c r="T26" s="2"/>
      <c r="U26" s="2"/>
      <c r="V26" s="2"/>
      <c r="W26" s="2"/>
      <c r="X26" s="2"/>
    </row>
    <row r="27" spans="1:256" s="29" customFormat="1">
      <c r="A27" s="24"/>
      <c r="B27" s="24"/>
      <c r="C27" s="25" t="s">
        <v>13</v>
      </c>
      <c r="D27" s="26"/>
      <c r="E27" s="24"/>
      <c r="F27" s="31">
        <v>10</v>
      </c>
      <c r="G27" s="348" t="s">
        <v>355</v>
      </c>
      <c r="H27" s="24"/>
      <c r="I27" s="24"/>
      <c r="J27" s="24"/>
      <c r="K27" s="24"/>
      <c r="L27" s="24"/>
      <c r="M27" s="24"/>
      <c r="N27" s="24"/>
      <c r="O27" s="24"/>
      <c r="P27" s="24"/>
      <c r="Q27" s="28"/>
      <c r="R27" s="2"/>
      <c r="S27" s="2"/>
      <c r="T27" s="2"/>
      <c r="U27" s="2"/>
      <c r="V27" s="2"/>
      <c r="W27" s="2"/>
      <c r="X27" s="2"/>
    </row>
    <row r="28" spans="1:256" s="5" customFormat="1">
      <c r="A28" s="10"/>
      <c r="B28" s="10"/>
      <c r="C28" s="11"/>
      <c r="D28" s="12"/>
      <c r="E28" s="10"/>
      <c r="F28" s="32"/>
      <c r="G28" s="10"/>
      <c r="H28" s="10"/>
      <c r="I28" s="10"/>
      <c r="J28" s="10"/>
      <c r="K28" s="10"/>
      <c r="L28" s="10"/>
      <c r="M28" s="10"/>
      <c r="N28" s="10"/>
      <c r="O28" s="10"/>
      <c r="P28" s="10"/>
      <c r="R28" s="2"/>
      <c r="S28" s="2"/>
      <c r="T28" s="2"/>
      <c r="U28" s="2"/>
      <c r="V28" s="2"/>
      <c r="W28" s="2"/>
      <c r="X28" s="2"/>
    </row>
    <row r="29" spans="1:256" s="28" customFormat="1">
      <c r="A29" s="24"/>
      <c r="B29" s="24"/>
      <c r="C29" s="25" t="s">
        <v>14</v>
      </c>
      <c r="D29" s="26"/>
      <c r="E29" s="24"/>
      <c r="F29" s="31">
        <v>20</v>
      </c>
      <c r="G29" s="24"/>
      <c r="H29" s="24"/>
      <c r="I29" s="24"/>
      <c r="J29" s="24"/>
      <c r="K29" s="24"/>
      <c r="L29" s="24"/>
      <c r="M29" s="24"/>
      <c r="N29" s="24"/>
      <c r="O29" s="24"/>
      <c r="P29" s="24"/>
      <c r="R29" s="2"/>
      <c r="S29" s="2"/>
      <c r="T29" s="2"/>
      <c r="U29" s="2"/>
      <c r="V29" s="2"/>
      <c r="W29" s="2"/>
      <c r="X29" s="2"/>
      <c r="IV29" s="29"/>
    </row>
    <row r="30" spans="1:256" s="5" customFormat="1">
      <c r="A30" s="10"/>
      <c r="B30" s="10"/>
      <c r="C30" s="11"/>
      <c r="D30" s="12"/>
      <c r="E30" s="10"/>
      <c r="F30" s="32"/>
      <c r="G30" s="10"/>
      <c r="H30" s="10"/>
      <c r="I30" s="10"/>
      <c r="J30" s="10"/>
      <c r="K30" s="10"/>
      <c r="L30" s="10"/>
      <c r="M30" s="10"/>
      <c r="N30" s="10"/>
      <c r="O30" s="10"/>
      <c r="P30" s="10"/>
      <c r="R30" s="2"/>
      <c r="S30" s="2"/>
      <c r="T30" s="2"/>
      <c r="U30" s="2"/>
      <c r="V30" s="2"/>
      <c r="W30" s="2"/>
      <c r="X30" s="2"/>
    </row>
    <row r="31" spans="1:256" s="28" customFormat="1">
      <c r="A31" s="24"/>
      <c r="B31" s="24"/>
      <c r="C31" s="25" t="s">
        <v>15</v>
      </c>
      <c r="D31" s="26"/>
      <c r="E31" s="24"/>
      <c r="F31" s="31">
        <v>0</v>
      </c>
      <c r="G31" s="348" t="s">
        <v>356</v>
      </c>
      <c r="H31" s="24"/>
      <c r="I31" s="24"/>
      <c r="J31" s="24"/>
      <c r="K31" s="24"/>
      <c r="L31" s="24"/>
      <c r="M31" s="24"/>
      <c r="N31" s="24"/>
      <c r="O31" s="24"/>
      <c r="P31" s="24"/>
      <c r="R31" s="2"/>
      <c r="S31" s="2"/>
      <c r="T31" s="2"/>
      <c r="U31" s="2"/>
      <c r="V31" s="2"/>
      <c r="W31" s="2"/>
      <c r="X31" s="2"/>
      <c r="IV31" s="29"/>
    </row>
    <row r="32" spans="1:256" s="5" customFormat="1">
      <c r="A32" s="10"/>
      <c r="B32" s="10"/>
      <c r="C32" s="11"/>
      <c r="D32" s="12"/>
      <c r="E32" s="10"/>
      <c r="F32" s="32"/>
      <c r="G32" s="10"/>
      <c r="H32" s="10"/>
      <c r="I32" s="10"/>
      <c r="J32" s="10"/>
      <c r="K32" s="10"/>
      <c r="L32" s="10"/>
      <c r="M32" s="10"/>
      <c r="N32" s="10"/>
      <c r="O32" s="10"/>
      <c r="P32" s="10"/>
      <c r="R32" s="2"/>
      <c r="S32" s="2"/>
      <c r="T32" s="2"/>
      <c r="U32" s="2"/>
      <c r="V32" s="2"/>
      <c r="W32" s="2"/>
      <c r="X32" s="2"/>
    </row>
    <row r="33" spans="1:24" s="29" customFormat="1">
      <c r="A33" s="24"/>
      <c r="B33" s="24"/>
      <c r="C33" s="25" t="s">
        <v>16</v>
      </c>
      <c r="D33" s="26"/>
      <c r="E33" s="24"/>
      <c r="F33" s="31">
        <v>30</v>
      </c>
      <c r="G33" s="24"/>
      <c r="H33" s="24"/>
      <c r="I33" s="24"/>
      <c r="J33" s="24"/>
      <c r="K33" s="24"/>
      <c r="L33" s="24"/>
      <c r="M33" s="24"/>
      <c r="N33" s="24"/>
      <c r="O33" s="24"/>
      <c r="P33" s="24"/>
      <c r="Q33" s="28"/>
      <c r="R33" s="2"/>
      <c r="S33" s="2"/>
      <c r="T33" s="2"/>
      <c r="U33" s="2"/>
      <c r="V33" s="2"/>
      <c r="W33" s="2"/>
      <c r="X33" s="2"/>
    </row>
    <row r="34" spans="1:24" s="5" customFormat="1">
      <c r="A34" s="10"/>
      <c r="B34" s="10"/>
      <c r="C34" s="11"/>
      <c r="D34" s="12"/>
      <c r="E34" s="10"/>
      <c r="F34" s="32"/>
      <c r="G34" s="10"/>
      <c r="H34" s="10"/>
      <c r="I34" s="10"/>
      <c r="J34" s="10"/>
      <c r="K34" s="10"/>
      <c r="L34" s="10"/>
      <c r="M34" s="10"/>
      <c r="N34" s="10"/>
      <c r="O34" s="10"/>
      <c r="P34" s="10"/>
      <c r="R34" s="2"/>
      <c r="S34" s="2"/>
      <c r="T34" s="2"/>
      <c r="U34" s="2"/>
      <c r="V34" s="2"/>
      <c r="W34" s="2"/>
      <c r="X34" s="2"/>
    </row>
    <row r="35" spans="1:24" s="29" customFormat="1">
      <c r="A35" s="24"/>
      <c r="B35" s="24"/>
      <c r="C35" s="25" t="s">
        <v>17</v>
      </c>
      <c r="D35" s="26"/>
      <c r="E35" s="24"/>
      <c r="F35" s="31">
        <v>50</v>
      </c>
      <c r="G35" s="24"/>
      <c r="H35" s="24"/>
      <c r="I35" s="24"/>
      <c r="J35" s="24"/>
      <c r="K35" s="24"/>
      <c r="L35" s="24"/>
      <c r="M35" s="24"/>
      <c r="N35" s="24"/>
      <c r="O35" s="24"/>
      <c r="P35" s="24"/>
      <c r="Q35" s="28"/>
      <c r="R35" s="2"/>
      <c r="S35" s="2"/>
      <c r="T35" s="2"/>
      <c r="U35" s="2"/>
      <c r="V35" s="2"/>
      <c r="W35" s="2"/>
      <c r="X35" s="2"/>
    </row>
    <row r="36" spans="1:24" s="5" customFormat="1">
      <c r="A36" s="379"/>
      <c r="B36" s="379"/>
      <c r="C36" s="379"/>
      <c r="D36" s="379"/>
      <c r="E36" s="379"/>
      <c r="F36" s="379"/>
      <c r="G36" s="379"/>
      <c r="H36" s="379"/>
      <c r="I36" s="379"/>
      <c r="J36" s="379"/>
      <c r="K36" s="379"/>
      <c r="L36" s="10"/>
      <c r="M36" s="10"/>
      <c r="N36" s="10"/>
      <c r="O36" s="10"/>
      <c r="P36" s="10"/>
      <c r="Q36" s="9"/>
      <c r="R36" s="4"/>
      <c r="S36" s="4"/>
      <c r="T36" s="4"/>
      <c r="U36" s="4"/>
      <c r="V36" s="4"/>
      <c r="W36" s="4"/>
      <c r="X36" s="4"/>
    </row>
    <row r="37" spans="1:24" s="5" customFormat="1">
      <c r="A37" s="380"/>
      <c r="B37" s="380"/>
      <c r="C37" s="380"/>
      <c r="D37" s="380"/>
      <c r="E37" s="380"/>
      <c r="F37" s="380"/>
      <c r="G37" s="380"/>
      <c r="H37" s="33"/>
      <c r="I37" s="33"/>
      <c r="J37" s="33"/>
      <c r="K37" s="33"/>
      <c r="L37" s="33"/>
      <c r="M37" s="33"/>
      <c r="N37" s="33"/>
      <c r="O37" s="33"/>
      <c r="P37" s="33"/>
      <c r="Q37" s="34"/>
      <c r="R37" s="4"/>
      <c r="S37" s="4"/>
      <c r="T37" s="4"/>
      <c r="U37" s="4"/>
      <c r="V37" s="4"/>
      <c r="W37" s="4"/>
      <c r="X37" s="4"/>
    </row>
    <row r="38" spans="1:24" s="10" customFormat="1" ht="12.75" hidden="1" customHeight="1">
      <c r="C38" s="12"/>
      <c r="D38" s="12"/>
      <c r="F38" s="12"/>
      <c r="R38" s="1"/>
      <c r="S38" s="1"/>
      <c r="T38" s="1"/>
      <c r="U38" s="1"/>
      <c r="V38" s="1"/>
      <c r="W38" s="1"/>
      <c r="X38" s="1"/>
    </row>
    <row r="39" spans="1:24" s="10" customFormat="1" ht="12.75" customHeight="1">
      <c r="A39" s="10" t="s">
        <v>18</v>
      </c>
      <c r="C39" s="12"/>
      <c r="D39" s="12"/>
      <c r="F39" s="12"/>
      <c r="R39" s="1"/>
      <c r="S39" s="1"/>
      <c r="T39" s="1"/>
      <c r="U39" s="1"/>
      <c r="V39" s="1"/>
      <c r="W39" s="1"/>
      <c r="X39" s="1"/>
    </row>
    <row r="40" spans="1:24" s="5" customFormat="1" hidden="1">
      <c r="A40" s="10"/>
      <c r="B40" s="10"/>
      <c r="C40" s="10"/>
      <c r="D40" s="10"/>
      <c r="E40" s="10"/>
      <c r="F40" s="10"/>
      <c r="G40" s="10"/>
      <c r="H40" s="10"/>
      <c r="I40" s="10"/>
      <c r="J40" s="10"/>
      <c r="K40" s="10"/>
      <c r="L40" s="10"/>
      <c r="M40" s="10"/>
      <c r="N40" s="10"/>
      <c r="O40" s="10"/>
      <c r="P40" s="10"/>
      <c r="R40" s="2"/>
      <c r="S40" s="2"/>
      <c r="T40" s="2"/>
      <c r="U40" s="2"/>
      <c r="V40" s="2"/>
      <c r="W40" s="2"/>
      <c r="X40" s="2"/>
    </row>
    <row r="41" spans="1:24" s="5" customFormat="1" hidden="1">
      <c r="A41" s="10"/>
      <c r="B41" s="10"/>
      <c r="C41" s="10"/>
      <c r="D41" s="10"/>
      <c r="E41" s="10"/>
      <c r="F41" s="10"/>
      <c r="G41" s="10"/>
      <c r="H41" s="10"/>
      <c r="I41" s="10"/>
      <c r="J41" s="10"/>
      <c r="K41" s="10"/>
      <c r="L41" s="10"/>
      <c r="M41" s="10"/>
      <c r="N41" s="10"/>
      <c r="O41" s="10"/>
      <c r="P41" s="10"/>
      <c r="R41" s="2"/>
      <c r="S41" s="2"/>
      <c r="T41" s="2"/>
      <c r="U41" s="2"/>
      <c r="V41" s="2"/>
      <c r="W41" s="2"/>
      <c r="X41" s="2"/>
    </row>
    <row r="42" spans="1:24" hidden="1"/>
    <row r="43" spans="1:24" hidden="1"/>
    <row r="44" spans="1:24" hidden="1"/>
    <row r="45" spans="1:24" hidden="1"/>
    <row r="46" spans="1:24" hidden="1"/>
    <row r="47" spans="1:24" hidden="1"/>
    <row r="48" spans="1:24"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sheetData>
  <sheetProtection selectLockedCells="1" selectUnlockedCells="1"/>
  <mergeCells count="3">
    <mergeCell ref="A2:H4"/>
    <mergeCell ref="A36:K36"/>
    <mergeCell ref="A37:G37"/>
  </mergeCells>
  <pageMargins left="0.75" right="0.75" top="1" bottom="1" header="0.51180555555555551" footer="0.51180555555555551"/>
  <pageSetup firstPageNumber="0" orientation="portrait" horizontalDpi="300" verticalDpi="300"/>
  <headerFooter alignWithMargins="0"/>
  <drawing r:id="rId1"/>
</worksheet>
</file>

<file path=xl/worksheets/sheet11.xml><?xml version="1.0" encoding="utf-8"?>
<worksheet xmlns="http://schemas.openxmlformats.org/spreadsheetml/2006/main" xmlns:r="http://schemas.openxmlformats.org/officeDocument/2006/relationships">
  <sheetPr>
    <tabColor rgb="FFFFFF00"/>
  </sheetPr>
  <dimension ref="A1:P320"/>
  <sheetViews>
    <sheetView topLeftCell="A24" zoomScale="80" zoomScaleNormal="80" workbookViewId="0">
      <selection activeCell="E56" sqref="E56"/>
    </sheetView>
  </sheetViews>
  <sheetFormatPr defaultRowHeight="15"/>
  <cols>
    <col min="2" max="4" width="9.140625" style="165"/>
    <col min="5" max="5" width="18" style="165" customWidth="1"/>
    <col min="6" max="6" width="5" style="165" customWidth="1"/>
    <col min="7" max="7" width="19.85546875" style="165" customWidth="1"/>
    <col min="8" max="8" width="6.28515625" style="165" customWidth="1"/>
    <col min="9" max="9" width="2.28515625" style="165" customWidth="1"/>
    <col min="10" max="10" width="7.140625" style="165" customWidth="1"/>
    <col min="11" max="11" width="7.28515625" style="165" customWidth="1"/>
    <col min="12" max="12" width="3.28515625" style="166" customWidth="1"/>
    <col min="13" max="13" width="4.140625" style="165" customWidth="1"/>
    <col min="14" max="14" width="2.140625" style="165" customWidth="1"/>
    <col min="15" max="15" width="4" customWidth="1"/>
    <col min="16" max="16" width="9.140625" style="165"/>
  </cols>
  <sheetData>
    <row r="1" spans="2:16" ht="21">
      <c r="B1" s="167" t="s">
        <v>353</v>
      </c>
      <c r="C1" s="168"/>
      <c r="D1" s="168"/>
      <c r="E1" s="168"/>
      <c r="F1" s="168"/>
      <c r="G1" s="168"/>
      <c r="H1" s="168"/>
      <c r="I1" s="168"/>
      <c r="J1" s="168"/>
      <c r="K1" s="168"/>
      <c r="L1" s="169"/>
      <c r="M1" s="168"/>
      <c r="N1" s="168"/>
      <c r="P1" s="168">
        <f>SUM(P14:P56)+D11+F7+H11</f>
        <v>80</v>
      </c>
    </row>
    <row r="2" spans="2:16">
      <c r="B2" s="171"/>
      <c r="C2" s="170"/>
      <c r="D2" s="170"/>
      <c r="E2" s="171"/>
      <c r="F2" s="172"/>
      <c r="I2" s="170"/>
      <c r="K2" s="170"/>
      <c r="M2" s="170"/>
      <c r="N2" s="170"/>
      <c r="P2" s="170"/>
    </row>
    <row r="3" spans="2:16">
      <c r="B3" s="170"/>
      <c r="C3" s="170"/>
      <c r="D3" s="190"/>
      <c r="E3" s="170"/>
      <c r="F3" s="190"/>
      <c r="I3" s="170"/>
      <c r="K3" s="170"/>
      <c r="M3" s="170"/>
      <c r="N3" s="170"/>
      <c r="P3" s="170"/>
    </row>
    <row r="4" spans="2:16">
      <c r="B4" s="170"/>
      <c r="C4" s="170"/>
      <c r="D4" s="190"/>
      <c r="E4" s="170"/>
      <c r="F4" s="190"/>
      <c r="I4" s="170"/>
      <c r="K4" s="170"/>
      <c r="M4" s="170"/>
      <c r="N4" s="170"/>
      <c r="P4" s="170"/>
    </row>
    <row r="5" spans="2:16">
      <c r="B5" s="170"/>
      <c r="C5" s="170"/>
      <c r="D5" s="190"/>
      <c r="E5" s="170"/>
      <c r="F5" s="190"/>
      <c r="I5" s="170"/>
      <c r="K5" s="170"/>
      <c r="M5" s="170"/>
      <c r="N5" s="170"/>
      <c r="P5" s="170"/>
    </row>
    <row r="6" spans="2:16">
      <c r="B6" s="170"/>
      <c r="C6" s="170"/>
      <c r="D6" s="190"/>
      <c r="E6" s="170"/>
      <c r="F6" s="190"/>
      <c r="I6" s="170"/>
      <c r="K6" s="170"/>
      <c r="M6" s="170"/>
      <c r="N6" s="170"/>
      <c r="P6" s="170"/>
    </row>
    <row r="7" spans="2:16">
      <c r="B7" s="170"/>
      <c r="C7" s="170"/>
      <c r="D7" s="190"/>
      <c r="E7" s="173"/>
      <c r="F7" s="191"/>
      <c r="I7" s="170"/>
      <c r="K7" s="170"/>
      <c r="M7" s="170"/>
      <c r="N7" s="170"/>
      <c r="P7" s="170"/>
    </row>
    <row r="8" spans="2:16">
      <c r="B8" s="170"/>
      <c r="C8" s="170"/>
      <c r="D8" s="190"/>
      <c r="G8" s="171"/>
      <c r="H8" s="170"/>
      <c r="I8" s="172"/>
      <c r="M8" s="170"/>
      <c r="N8" s="170"/>
      <c r="P8" s="170"/>
    </row>
    <row r="9" spans="2:16">
      <c r="B9" s="170"/>
      <c r="C9" s="170"/>
      <c r="D9" s="190"/>
      <c r="G9" s="170"/>
      <c r="H9" s="190"/>
      <c r="M9" s="170"/>
      <c r="N9" s="170"/>
      <c r="P9" s="170"/>
    </row>
    <row r="10" spans="2:16">
      <c r="B10" s="170"/>
      <c r="C10" s="170"/>
      <c r="D10" s="190"/>
      <c r="G10" s="170"/>
      <c r="H10" s="190"/>
      <c r="M10" s="170"/>
      <c r="N10" s="170"/>
      <c r="P10" s="170"/>
    </row>
    <row r="11" spans="2:16">
      <c r="B11" s="173"/>
      <c r="C11" s="296"/>
      <c r="D11" s="191"/>
      <c r="G11" s="173"/>
      <c r="H11" s="191"/>
      <c r="M11" s="170"/>
      <c r="N11" s="170"/>
      <c r="P11" s="170"/>
    </row>
    <row r="12" spans="2:16">
      <c r="B12" s="174"/>
      <c r="C12" s="174"/>
      <c r="D12" s="174"/>
      <c r="G12" s="174"/>
      <c r="H12" s="174"/>
      <c r="I12" s="174"/>
      <c r="J12" s="175"/>
      <c r="K12" s="295"/>
      <c r="L12" s="192"/>
      <c r="M12" s="174"/>
      <c r="N12" s="174"/>
    </row>
    <row r="13" spans="2:16">
      <c r="B13" s="176" t="s">
        <v>277</v>
      </c>
      <c r="C13" s="176" t="s">
        <v>278</v>
      </c>
      <c r="D13" s="176" t="s">
        <v>279</v>
      </c>
      <c r="E13" s="177" t="s">
        <v>90</v>
      </c>
      <c r="F13" s="178" t="s">
        <v>29</v>
      </c>
      <c r="G13" s="176" t="s">
        <v>90</v>
      </c>
      <c r="H13" s="176" t="s">
        <v>67</v>
      </c>
      <c r="I13" s="178"/>
      <c r="J13" s="178"/>
      <c r="K13" s="178" t="s">
        <v>20</v>
      </c>
      <c r="L13" s="179"/>
      <c r="M13" s="178"/>
      <c r="N13" s="178"/>
      <c r="P13" s="174"/>
    </row>
    <row r="14" spans="2:16">
      <c r="B14" s="170">
        <v>1</v>
      </c>
      <c r="C14" s="180" t="s">
        <v>280</v>
      </c>
      <c r="D14" s="181">
        <v>0.75</v>
      </c>
      <c r="E14" s="182" t="s">
        <v>222</v>
      </c>
      <c r="F14" s="183" t="s">
        <v>29</v>
      </c>
      <c r="G14" s="170" t="s">
        <v>68</v>
      </c>
      <c r="H14" s="334">
        <f>AVERAGE(Frank:Jolanthe!H14:H14)</f>
        <v>1.1764705882352942</v>
      </c>
      <c r="I14" s="183" t="s">
        <v>29</v>
      </c>
      <c r="J14" s="334">
        <f>AVERAGE(Frank:Jolanthe!J14:J14)</f>
        <v>0.47058823529411764</v>
      </c>
      <c r="K14" s="186" t="str">
        <f>IF(AND(H14="",J14=""),"",IF(OR(H14="",J14=""),"FOUT",IF(H14&gt;J14+0.25,"1",IF(H14&lt;J14-0.25,2,3))))</f>
        <v>1</v>
      </c>
      <c r="L14" s="184">
        <f>VLOOKUP($B14,Invulblad!$A$11:$S$103,13,0)</f>
        <v>3</v>
      </c>
      <c r="M14" s="185">
        <f>IF(L14&lt;&gt;"",VLOOKUP($B14,Invulblad!$A$11:$S$103,7,0),"")</f>
        <v>1</v>
      </c>
      <c r="N14" s="183" t="s">
        <v>29</v>
      </c>
      <c r="O14" s="185">
        <f>IF(L14&lt;&gt;"",VLOOKUP($B14,Invulblad!$A$11:$S$103,9,0),"")</f>
        <v>1</v>
      </c>
      <c r="P14" s="186">
        <f t="shared" ref="P14:P19" si="0">IF(L14&lt;&gt;"",IF(AND(M14=H14,O14=J14),10,IF(K14=L14,5,0)),"")</f>
        <v>0</v>
      </c>
    </row>
    <row r="15" spans="2:16">
      <c r="B15" s="170">
        <v>2</v>
      </c>
      <c r="C15" s="180" t="s">
        <v>280</v>
      </c>
      <c r="D15" s="181">
        <v>0.86458333333333337</v>
      </c>
      <c r="E15" s="182" t="s">
        <v>221</v>
      </c>
      <c r="F15" s="183" t="s">
        <v>29</v>
      </c>
      <c r="G15" s="170" t="s">
        <v>299</v>
      </c>
      <c r="H15" s="334">
        <f>AVERAGE(Frank:Jolanthe!H15:H15)</f>
        <v>1.6470588235294117</v>
      </c>
      <c r="I15" s="183" t="s">
        <v>29</v>
      </c>
      <c r="J15" s="334">
        <f>AVERAGE(Frank:Jolanthe!J15:J15)</f>
        <v>0.76470588235294112</v>
      </c>
      <c r="K15" s="186" t="str">
        <f t="shared" ref="K15:K19" si="1">IF(AND(H15="",J15=""),"",IF(OR(H15="",J15=""),"FOUT",IF(H15&gt;J15+0.25,"1",IF(H15&lt;J15-0.25,2,3))))</f>
        <v>1</v>
      </c>
      <c r="L15" s="184" t="str">
        <f>VLOOKUP($B15,Invulblad!$A$11:$S$103,13,0)</f>
        <v>1</v>
      </c>
      <c r="M15" s="185">
        <f>IF(L15&lt;&gt;"",VLOOKUP($B15,Invulblad!$A$11:$S$103,7,0),"")</f>
        <v>4</v>
      </c>
      <c r="N15" s="183" t="s">
        <v>29</v>
      </c>
      <c r="O15" s="185">
        <f>IF(L15&lt;&gt;"",VLOOKUP($B15,Invulblad!$A$11:$S$103,9,0),"")</f>
        <v>1</v>
      </c>
      <c r="P15" s="186">
        <f t="shared" si="0"/>
        <v>5</v>
      </c>
    </row>
    <row r="16" spans="2:16">
      <c r="B16" s="170">
        <v>9</v>
      </c>
      <c r="C16" s="180" t="s">
        <v>281</v>
      </c>
      <c r="D16" s="181">
        <v>0.75</v>
      </c>
      <c r="E16" s="182" t="s">
        <v>68</v>
      </c>
      <c r="F16" s="183" t="s">
        <v>29</v>
      </c>
      <c r="G16" s="170" t="s">
        <v>299</v>
      </c>
      <c r="H16" s="334">
        <f>AVERAGE(Frank:Jolanthe!H16:H16)</f>
        <v>0.29411764705882354</v>
      </c>
      <c r="I16" s="183" t="s">
        <v>29</v>
      </c>
      <c r="J16" s="334">
        <f>AVERAGE(Frank:Jolanthe!J16:J16)</f>
        <v>1.1764705882352942</v>
      </c>
      <c r="K16" s="186">
        <f t="shared" si="1"/>
        <v>2</v>
      </c>
      <c r="L16" s="184">
        <f>VLOOKUP($B16,Invulblad!$A$11:$S$103,13,0)</f>
        <v>2</v>
      </c>
      <c r="M16" s="185">
        <f>IF(L16&lt;&gt;"",VLOOKUP($B16,Invulblad!$A$11:$S$103,7,0),"")</f>
        <v>1</v>
      </c>
      <c r="N16" s="183" t="s">
        <v>29</v>
      </c>
      <c r="O16" s="185">
        <f>IF(L16&lt;&gt;"",VLOOKUP($B16,Invulblad!$A$11:$S$103,9,0),"")</f>
        <v>2</v>
      </c>
      <c r="P16" s="186">
        <f t="shared" si="0"/>
        <v>5</v>
      </c>
    </row>
    <row r="17" spans="2:16">
      <c r="B17" s="170">
        <v>10</v>
      </c>
      <c r="C17" s="180" t="s">
        <v>281</v>
      </c>
      <c r="D17" s="181">
        <v>0.86458333333333337</v>
      </c>
      <c r="E17" s="182" t="s">
        <v>222</v>
      </c>
      <c r="F17" s="183" t="s">
        <v>29</v>
      </c>
      <c r="G17" s="170" t="s">
        <v>221</v>
      </c>
      <c r="H17" s="334">
        <f>AVERAGE(Frank:Jolanthe!H17:H17)</f>
        <v>0.70588235294117652</v>
      </c>
      <c r="I17" s="183" t="s">
        <v>29</v>
      </c>
      <c r="J17" s="334">
        <f>AVERAGE(Frank:Jolanthe!J17:J17)</f>
        <v>1.411764705882353</v>
      </c>
      <c r="K17" s="186">
        <f t="shared" si="1"/>
        <v>2</v>
      </c>
      <c r="L17" s="184">
        <f>VLOOKUP($B17,Invulblad!$A$11:$S$103,13,0)</f>
        <v>3</v>
      </c>
      <c r="M17" s="185">
        <f>IF(L17&lt;&gt;"",VLOOKUP($B17,Invulblad!$A$11:$S$103,7,0),"")</f>
        <v>1</v>
      </c>
      <c r="N17" s="183" t="s">
        <v>29</v>
      </c>
      <c r="O17" s="185">
        <f>IF(L17&lt;&gt;"",VLOOKUP($B17,Invulblad!$A$11:$S$103,9,0),"")</f>
        <v>1</v>
      </c>
      <c r="P17" s="186">
        <f t="shared" si="0"/>
        <v>0</v>
      </c>
    </row>
    <row r="18" spans="2:16">
      <c r="B18" s="170">
        <v>17</v>
      </c>
      <c r="C18" s="180" t="s">
        <v>282</v>
      </c>
      <c r="D18" s="181">
        <v>0.86458333333333337</v>
      </c>
      <c r="E18" s="182" t="s">
        <v>299</v>
      </c>
      <c r="F18" s="183" t="s">
        <v>29</v>
      </c>
      <c r="G18" s="170" t="s">
        <v>222</v>
      </c>
      <c r="H18" s="334">
        <f>AVERAGE(Frank:Jolanthe!H18:H18)</f>
        <v>1.2941176470588236</v>
      </c>
      <c r="I18" s="183" t="s">
        <v>29</v>
      </c>
      <c r="J18" s="334">
        <f>AVERAGE(Frank:Jolanthe!J18:J18)</f>
        <v>1.2352941176470589</v>
      </c>
      <c r="K18" s="186">
        <f t="shared" si="1"/>
        <v>3</v>
      </c>
      <c r="L18" s="184" t="str">
        <f>VLOOKUP($B18,Invulblad!$A$11:$S$103,13,0)</f>
        <v>1</v>
      </c>
      <c r="M18" s="185">
        <f>IF(L18&lt;&gt;"",VLOOKUP($B18,Invulblad!$A$11:$S$103,7,0),"")</f>
        <v>1</v>
      </c>
      <c r="N18" s="183" t="s">
        <v>29</v>
      </c>
      <c r="O18" s="185">
        <f>IF(L18&lt;&gt;"",VLOOKUP($B18,Invulblad!$A$11:$S$103,9,0),"")</f>
        <v>0</v>
      </c>
      <c r="P18" s="186">
        <f t="shared" si="0"/>
        <v>0</v>
      </c>
    </row>
    <row r="19" spans="2:16">
      <c r="B19" s="170">
        <v>18</v>
      </c>
      <c r="C19" s="180" t="s">
        <v>282</v>
      </c>
      <c r="D19" s="181">
        <v>0.86458333333333337</v>
      </c>
      <c r="E19" s="182" t="s">
        <v>68</v>
      </c>
      <c r="F19" s="183" t="s">
        <v>29</v>
      </c>
      <c r="G19" s="170" t="s">
        <v>221</v>
      </c>
      <c r="H19" s="334">
        <f>AVERAGE(Frank:Jolanthe!H19:H19)</f>
        <v>0.11764705882352941</v>
      </c>
      <c r="I19" s="183" t="s">
        <v>29</v>
      </c>
      <c r="J19" s="334">
        <f>AVERAGE(Frank:Jolanthe!J19:J19)</f>
        <v>1.8823529411764706</v>
      </c>
      <c r="K19" s="186">
        <f t="shared" si="1"/>
        <v>2</v>
      </c>
      <c r="L19" s="184" t="str">
        <f>VLOOKUP($B19,Invulblad!$A$11:$S$103,13,0)</f>
        <v>1</v>
      </c>
      <c r="M19" s="185">
        <f>IF(L19&lt;&gt;"",VLOOKUP($B19,Invulblad!$A$11:$S$103,7,0),"")</f>
        <v>1</v>
      </c>
      <c r="N19" s="183" t="s">
        <v>29</v>
      </c>
      <c r="O19" s="185">
        <f>IF(L19&lt;&gt;"",VLOOKUP($B19,Invulblad!$A$11:$S$103,9,0),"")</f>
        <v>0</v>
      </c>
      <c r="P19" s="186">
        <f t="shared" si="0"/>
        <v>0</v>
      </c>
    </row>
    <row r="20" spans="2:16">
      <c r="B20" s="174" t="s">
        <v>30</v>
      </c>
      <c r="C20" s="174"/>
      <c r="D20" s="174"/>
      <c r="E20" s="174"/>
      <c r="F20" s="174"/>
      <c r="G20" s="174"/>
      <c r="H20" s="174"/>
      <c r="I20" s="174"/>
      <c r="J20" s="174"/>
      <c r="K20" s="187" t="str">
        <f t="shared" ref="K20" si="2">IF(AND(H20="",J20=""),"",IF(OR(H20="",J20=""),"FOUT",IF(H20&gt;J20,"1",IF(H20=J20,3,2))))</f>
        <v/>
      </c>
      <c r="L20" s="184"/>
      <c r="M20" s="185" t="str">
        <f>IF(L20&lt;&gt;"",VLOOKUP($B20,Invulblad!$A$11:$S$103,7,0),"")</f>
        <v/>
      </c>
      <c r="N20" s="174"/>
      <c r="O20" s="185" t="str">
        <f>IF(L20&lt;&gt;"",VLOOKUP($B20,Invulblad!$A$11:$S$103,9,0),"")</f>
        <v/>
      </c>
    </row>
    <row r="21" spans="2:16">
      <c r="B21" s="174" t="s">
        <v>277</v>
      </c>
      <c r="C21" s="174" t="s">
        <v>278</v>
      </c>
      <c r="D21" s="174" t="s">
        <v>279</v>
      </c>
      <c r="E21" s="174" t="s">
        <v>90</v>
      </c>
      <c r="F21" s="174" t="s">
        <v>29</v>
      </c>
      <c r="G21" s="174" t="s">
        <v>90</v>
      </c>
      <c r="H21" s="174" t="s">
        <v>67</v>
      </c>
      <c r="I21" s="174"/>
      <c r="J21" s="174"/>
      <c r="K21" s="178" t="s">
        <v>20</v>
      </c>
      <c r="L21" s="179"/>
      <c r="M21" s="178"/>
      <c r="N21" s="178"/>
      <c r="P21" s="174"/>
    </row>
    <row r="22" spans="2:16">
      <c r="B22" s="170">
        <v>3</v>
      </c>
      <c r="C22" s="180" t="s">
        <v>283</v>
      </c>
      <c r="D22" s="181">
        <v>0.75</v>
      </c>
      <c r="E22" s="182" t="s">
        <v>77</v>
      </c>
      <c r="F22" s="183" t="s">
        <v>29</v>
      </c>
      <c r="G22" s="170" t="s">
        <v>109</v>
      </c>
      <c r="H22" s="334">
        <f>AVERAGE(Frank:Jolanthe!H22:H22)</f>
        <v>1.7647058823529411</v>
      </c>
      <c r="I22" s="183" t="s">
        <v>29</v>
      </c>
      <c r="J22" s="334">
        <f>AVERAGE(Frank:Jolanthe!J22:J22)</f>
        <v>0.58823529411764708</v>
      </c>
      <c r="K22" s="186" t="str">
        <f>IF(AND(H22="",J22=""),"",IF(OR(H22="",J22=""),"FOUT",IF(H22&gt;J22+0.25,"1",IF(H22&lt;J22-0.25,2,3))))</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334">
        <f>AVERAGE(Frank:Jolanthe!H23:H23)</f>
        <v>2</v>
      </c>
      <c r="I23" s="183" t="s">
        <v>29</v>
      </c>
      <c r="J23" s="334">
        <f>AVERAGE(Frank:Jolanthe!J23:J23)</f>
        <v>1</v>
      </c>
      <c r="K23" s="186" t="str">
        <f t="shared" ref="K23:K27" si="4">IF(AND(H23="",J23=""),"",IF(OR(H23="",J23=""),"FOUT",IF(H23&gt;J23+0.25,"1",IF(H23&lt;J23-0.25,2,3))))</f>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334">
        <f>AVERAGE(Frank:Jolanthe!H24:H24)</f>
        <v>0.76470588235294112</v>
      </c>
      <c r="I24" s="183" t="s">
        <v>29</v>
      </c>
      <c r="J24" s="334">
        <f>AVERAGE(Frank:Jolanthe!J24:J24)</f>
        <v>1.411764705882353</v>
      </c>
      <c r="K24" s="186">
        <f t="shared" si="4"/>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334">
        <f>AVERAGE(Frank:Jolanthe!H25:H25)</f>
        <v>1.2352941176470589</v>
      </c>
      <c r="I25" s="183" t="s">
        <v>29</v>
      </c>
      <c r="J25" s="334">
        <f>AVERAGE(Frank:Jolanthe!J25:J25)</f>
        <v>1.6470588235294117</v>
      </c>
      <c r="K25" s="186">
        <f t="shared" si="4"/>
        <v>2</v>
      </c>
      <c r="L25" s="184">
        <f>VLOOKUP($B25,Invulblad!$A$11:$S$103,13,0)</f>
        <v>2</v>
      </c>
      <c r="M25" s="185">
        <f>IF(L25&lt;&gt;"",VLOOKUP($B25,Invulblad!$A$11:$S$103,7,0),"")</f>
        <v>1</v>
      </c>
      <c r="N25" s="183" t="s">
        <v>29</v>
      </c>
      <c r="O25" s="185">
        <f>IF(L25&lt;&gt;"",VLOOKUP($B25,Invulblad!$A$11:$S$103,9,0),"")</f>
        <v>2</v>
      </c>
      <c r="P25" s="186">
        <f t="shared" si="3"/>
        <v>5</v>
      </c>
    </row>
    <row r="26" spans="2:16">
      <c r="B26" s="170">
        <v>19</v>
      </c>
      <c r="C26" s="180" t="s">
        <v>285</v>
      </c>
      <c r="D26" s="181">
        <v>0.86458333333333337</v>
      </c>
      <c r="E26" s="182" t="s">
        <v>111</v>
      </c>
      <c r="F26" s="183" t="s">
        <v>29</v>
      </c>
      <c r="G26" s="170" t="s">
        <v>77</v>
      </c>
      <c r="H26" s="334">
        <f>AVERAGE(Frank:Jolanthe!H26:H26)</f>
        <v>1</v>
      </c>
      <c r="I26" s="183" t="s">
        <v>29</v>
      </c>
      <c r="J26" s="334">
        <f>AVERAGE(Frank:Jolanthe!J26:J26)</f>
        <v>1.7058823529411764</v>
      </c>
      <c r="K26" s="186">
        <f t="shared" si="4"/>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334">
        <f>AVERAGE(Frank:Jolanthe!H27:H27)</f>
        <v>0.17647058823529413</v>
      </c>
      <c r="I27" s="183" t="s">
        <v>29</v>
      </c>
      <c r="J27" s="334">
        <f>AVERAGE(Frank:Jolanthe!J27:J27)</f>
        <v>2.3529411764705883</v>
      </c>
      <c r="K27" s="186">
        <f t="shared" si="4"/>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c r="P28"/>
    </row>
    <row r="29" spans="2:16">
      <c r="B29" s="174" t="s">
        <v>277</v>
      </c>
      <c r="C29" s="174" t="s">
        <v>278</v>
      </c>
      <c r="D29" s="174" t="s">
        <v>279</v>
      </c>
      <c r="E29" s="174" t="s">
        <v>90</v>
      </c>
      <c r="F29" s="174" t="s">
        <v>29</v>
      </c>
      <c r="G29" s="174" t="s">
        <v>90</v>
      </c>
      <c r="H29" s="174" t="s">
        <v>67</v>
      </c>
      <c r="I29" s="174"/>
      <c r="J29" s="174"/>
      <c r="K29" s="178" t="s">
        <v>20</v>
      </c>
      <c r="L29" s="179"/>
      <c r="M29" s="178"/>
      <c r="N29" s="178"/>
      <c r="P29" s="174"/>
    </row>
    <row r="30" spans="2:16">
      <c r="B30" s="170">
        <v>5</v>
      </c>
      <c r="C30" s="180" t="s">
        <v>286</v>
      </c>
      <c r="D30" s="181">
        <v>0.75</v>
      </c>
      <c r="E30" s="182" t="s">
        <v>84</v>
      </c>
      <c r="F30" s="183" t="s">
        <v>29</v>
      </c>
      <c r="G30" s="170" t="s">
        <v>110</v>
      </c>
      <c r="H30" s="334">
        <f>AVERAGE(Frank:Jolanthe!H30:H30)</f>
        <v>1.1764705882352942</v>
      </c>
      <c r="I30" s="183" t="s">
        <v>29</v>
      </c>
      <c r="J30" s="334">
        <f>AVERAGE(Frank:Jolanthe!J30:J30)</f>
        <v>0.58823529411764708</v>
      </c>
      <c r="K30" s="186" t="str">
        <f>IF(AND(H30="",J30=""),"",IF(OR(H30="",J30=""),"FOUT",IF(H30&gt;J30+0.25,"1",IF(H30&lt;J30-0.25,2,3))))</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334">
        <f>AVERAGE(Frank:Jolanthe!H31:H31)</f>
        <v>0.6470588235294118</v>
      </c>
      <c r="I31" s="183" t="s">
        <v>29</v>
      </c>
      <c r="J31" s="334">
        <f>AVERAGE(Frank:Jolanthe!J31:J31)</f>
        <v>1</v>
      </c>
      <c r="K31" s="186">
        <f t="shared" ref="K31:K35" si="6">IF(AND(H31="",J31=""),"",IF(OR(H31="",J31=""),"FOUT",IF(H31&gt;J31+0.25,"1",IF(H31&lt;J31-0.25,2,3))))</f>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334">
        <f>AVERAGE(Frank:Jolanthe!H32:H32)</f>
        <v>1.411764705882353</v>
      </c>
      <c r="I32" s="183" t="s">
        <v>29</v>
      </c>
      <c r="J32" s="334">
        <f>AVERAGE(Frank:Jolanthe!J32:J32)</f>
        <v>0.6470588235294118</v>
      </c>
      <c r="K32" s="186" t="str">
        <f t="shared" si="6"/>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334">
        <f>AVERAGE(Frank:Jolanthe!H33:H33)</f>
        <v>2</v>
      </c>
      <c r="I33" s="183" t="s">
        <v>29</v>
      </c>
      <c r="J33" s="334">
        <f>AVERAGE(Frank:Jolanthe!J33:J33)</f>
        <v>0.11764705882352941</v>
      </c>
      <c r="K33" s="186" t="str">
        <f t="shared" si="6"/>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334">
        <f>AVERAGE(Frank:Jolanthe!H34:H34)</f>
        <v>0.52941176470588236</v>
      </c>
      <c r="I34" s="183" t="s">
        <v>29</v>
      </c>
      <c r="J34" s="334">
        <f>AVERAGE(Frank:Jolanthe!J34:J34)</f>
        <v>1.6470588235294117</v>
      </c>
      <c r="K34" s="186">
        <f t="shared" si="6"/>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334">
        <f>AVERAGE(Frank:Jolanthe!H35:H35)</f>
        <v>1.0588235294117647</v>
      </c>
      <c r="I35" s="183" t="s">
        <v>29</v>
      </c>
      <c r="J35" s="334">
        <f>AVERAGE(Frank:Jolanthe!J35:J35)</f>
        <v>0.47058823529411764</v>
      </c>
      <c r="K35" s="186" t="str">
        <f t="shared" si="6"/>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c r="P36"/>
    </row>
    <row r="37" spans="2:16">
      <c r="B37" s="174" t="s">
        <v>277</v>
      </c>
      <c r="C37" s="174" t="s">
        <v>278</v>
      </c>
      <c r="D37" s="174" t="s">
        <v>279</v>
      </c>
      <c r="E37" s="174" t="s">
        <v>90</v>
      </c>
      <c r="F37" s="174" t="s">
        <v>29</v>
      </c>
      <c r="G37" s="174" t="s">
        <v>90</v>
      </c>
      <c r="H37" s="174" t="s">
        <v>67</v>
      </c>
      <c r="I37" s="174"/>
      <c r="J37" s="174"/>
      <c r="K37" s="178" t="s">
        <v>20</v>
      </c>
      <c r="L37" s="179"/>
      <c r="M37" s="178"/>
      <c r="N37" s="178"/>
      <c r="P37" s="174"/>
    </row>
    <row r="38" spans="2:16">
      <c r="B38" s="170">
        <v>7</v>
      </c>
      <c r="C38" s="180" t="s">
        <v>289</v>
      </c>
      <c r="D38" s="181">
        <v>0.75</v>
      </c>
      <c r="E38" s="182" t="s">
        <v>88</v>
      </c>
      <c r="F38" s="183" t="s">
        <v>29</v>
      </c>
      <c r="G38" s="170" t="s">
        <v>69</v>
      </c>
      <c r="H38" s="334">
        <f>AVERAGE(Frank:Jolanthe!H38:H38)</f>
        <v>1.2352941176470589</v>
      </c>
      <c r="I38" s="183" t="s">
        <v>29</v>
      </c>
      <c r="J38" s="334">
        <f>AVERAGE(Frank:Jolanthe!J38:J38)</f>
        <v>1</v>
      </c>
      <c r="K38" s="186">
        <f>IF(AND(H38="",J38=""),"",IF(OR(H38="",J38=""),"FOUT",IF(H38&gt;J38+0.25,"1",IF(H38&lt;J38-0.25,2,3))))</f>
        <v>3</v>
      </c>
      <c r="L38" s="184">
        <f>VLOOKUP($B38,Invulblad!$A$11:$S$103,13,0)</f>
        <v>3</v>
      </c>
      <c r="M38" s="185">
        <f>IF(L38&lt;&gt;"",VLOOKUP($B38,Invulblad!$A$11:$S$103,7,0),"")</f>
        <v>1</v>
      </c>
      <c r="N38" s="183" t="s">
        <v>29</v>
      </c>
      <c r="O38" s="185">
        <f>IF(L38&lt;&gt;"",VLOOKUP($B38,Invulblad!$A$11:$S$103,9,0),"")</f>
        <v>1</v>
      </c>
      <c r="P38" s="186">
        <f t="shared" ref="P38:P43" si="7">IF(L38&lt;&gt;"",IF(AND(M38=H38,O38=J38),10,IF(K38=L38,5,0)),"")</f>
        <v>5</v>
      </c>
    </row>
    <row r="39" spans="2:16">
      <c r="B39" s="170">
        <v>8</v>
      </c>
      <c r="C39" s="180" t="s">
        <v>289</v>
      </c>
      <c r="D39" s="181">
        <v>0.86458333333333337</v>
      </c>
      <c r="E39" s="182" t="s">
        <v>302</v>
      </c>
      <c r="F39" s="183" t="s">
        <v>29</v>
      </c>
      <c r="G39" s="170" t="s">
        <v>303</v>
      </c>
      <c r="H39" s="334">
        <f>AVERAGE(Frank:Jolanthe!H39:H39)</f>
        <v>0.52941176470588236</v>
      </c>
      <c r="I39" s="183" t="s">
        <v>29</v>
      </c>
      <c r="J39" s="334">
        <f>AVERAGE(Frank:Jolanthe!J39:J39)</f>
        <v>1.411764705882353</v>
      </c>
      <c r="K39" s="186">
        <f t="shared" ref="K39:K43" si="8">IF(AND(H39="",J39=""),"",IF(OR(H39="",J39=""),"FOUT",IF(H39&gt;J39+0.25,"1",IF(H39&lt;J39-0.25,2,3))))</f>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334">
        <f>AVERAGE(Frank:Jolanthe!H40:H40)</f>
        <v>1.2352941176470589</v>
      </c>
      <c r="I40" s="183" t="s">
        <v>29</v>
      </c>
      <c r="J40" s="334">
        <f>AVERAGE(Frank:Jolanthe!J40:J40)</f>
        <v>1.411764705882353</v>
      </c>
      <c r="K40" s="186">
        <f t="shared" si="8"/>
        <v>3</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334">
        <f>AVERAGE(Frank:Jolanthe!H41:H41)</f>
        <v>0.6470588235294118</v>
      </c>
      <c r="I41" s="183" t="s">
        <v>29</v>
      </c>
      <c r="J41" s="334">
        <f>AVERAGE(Frank:Jolanthe!J41:J41)</f>
        <v>1.7647058823529411</v>
      </c>
      <c r="K41" s="186">
        <f t="shared" si="8"/>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334">
        <f>AVERAGE(Frank:Jolanthe!H42:H42)</f>
        <v>1.6470588235294117</v>
      </c>
      <c r="I42" s="183" t="s">
        <v>29</v>
      </c>
      <c r="J42" s="334">
        <f>AVERAGE(Frank:Jolanthe!J42:J42)</f>
        <v>0.52941176470588236</v>
      </c>
      <c r="K42" s="186" t="str">
        <f t="shared" si="8"/>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334">
        <f>AVERAGE(Frank:Jolanthe!H43:H43)</f>
        <v>0.82352941176470584</v>
      </c>
      <c r="I43" s="183" t="s">
        <v>29</v>
      </c>
      <c r="J43" s="334">
        <f>AVERAGE(Frank:Jolanthe!J43:J43)</f>
        <v>1</v>
      </c>
      <c r="K43" s="186">
        <f t="shared" si="8"/>
        <v>3</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c r="P45" s="174"/>
    </row>
    <row r="46" spans="2:16">
      <c r="B46" s="170">
        <v>25</v>
      </c>
      <c r="C46" s="180" t="s">
        <v>292</v>
      </c>
      <c r="D46" s="181">
        <v>0.86458333333333337</v>
      </c>
      <c r="E46" s="182" t="s">
        <v>70</v>
      </c>
      <c r="F46" s="183" t="s">
        <v>29</v>
      </c>
      <c r="G46" s="170" t="s">
        <v>71</v>
      </c>
      <c r="H46" s="334">
        <f>AVERAGE(Frank:Jolanthe!H46:H46)</f>
        <v>1.1176470588235294</v>
      </c>
      <c r="I46" s="183" t="s">
        <v>29</v>
      </c>
      <c r="J46" s="334">
        <f>AVERAGE(Frank:Jolanthe!J46:J46)</f>
        <v>2.0588235294117645</v>
      </c>
      <c r="K46" s="186">
        <f t="shared" ref="K46:K49" si="9">IF(AND(H46="",J46=""),"",IF(OR(H46="",J46=""),"FOUT",IF(H46&gt;J46+0.25,"1",IF(H46&lt;J46-0.25,2,3))))</f>
        <v>2</v>
      </c>
      <c r="L46" s="184">
        <f>VLOOKUP($B46,Invulblad!$A$11:$S$103,13,0)</f>
        <v>2</v>
      </c>
      <c r="M46" s="185">
        <f>IF(L46&lt;&gt;"",VLOOKUP($B46,Invulblad!$A$11:$S$103,7,0),"")</f>
        <v>0</v>
      </c>
      <c r="N46" s="183" t="s">
        <v>29</v>
      </c>
      <c r="O46" s="185">
        <f>IF(L46&lt;&gt;"",VLOOKUP($B46,Invulblad!$A$11:$S$103,9,0),"")</f>
        <v>1</v>
      </c>
      <c r="P46" s="186">
        <f t="shared" ref="P46:P49" si="10">IF(L46&lt;&gt;"",IF(AND(M46=H46,O46=J46),10,IF(K46=L46,5,0)),"")</f>
        <v>5</v>
      </c>
    </row>
    <row r="47" spans="2:16">
      <c r="B47" s="170">
        <v>26</v>
      </c>
      <c r="C47" s="180" t="s">
        <v>293</v>
      </c>
      <c r="D47" s="181">
        <v>0.86458333333333337</v>
      </c>
      <c r="E47" s="182" t="s">
        <v>170</v>
      </c>
      <c r="F47" s="183" t="s">
        <v>29</v>
      </c>
      <c r="G47" s="170" t="s">
        <v>76</v>
      </c>
      <c r="H47" s="334">
        <f>AVERAGE(Frank:Jolanthe!H47:H47)</f>
        <v>2.1176470588235294</v>
      </c>
      <c r="I47" s="183" t="s">
        <v>29</v>
      </c>
      <c r="J47" s="334">
        <f>AVERAGE(Frank:Jolanthe!J47:J47)</f>
        <v>0.41176470588235292</v>
      </c>
      <c r="K47" s="186" t="str">
        <f t="shared" si="9"/>
        <v>1</v>
      </c>
      <c r="L47" s="184" t="str">
        <f>VLOOKUP($B47,Invulblad!$A$11:$S$103,13,0)</f>
        <v>1</v>
      </c>
      <c r="M47" s="185">
        <f>IF(L47&lt;&gt;"",VLOOKUP($B47,Invulblad!$A$11:$S$103,7,0),"")</f>
        <v>4</v>
      </c>
      <c r="N47" s="183" t="s">
        <v>29</v>
      </c>
      <c r="O47" s="185">
        <f>IF(L47&lt;&gt;"",VLOOKUP($B47,Invulblad!$A$11:$S$103,9,0),"")</f>
        <v>2</v>
      </c>
      <c r="P47" s="186">
        <f t="shared" si="10"/>
        <v>5</v>
      </c>
    </row>
    <row r="48" spans="2:16">
      <c r="B48" s="170">
        <v>27</v>
      </c>
      <c r="C48" s="180" t="s">
        <v>294</v>
      </c>
      <c r="D48" s="181">
        <v>0.86458333333333337</v>
      </c>
      <c r="E48" s="182" t="s">
        <v>72</v>
      </c>
      <c r="F48" s="183" t="s">
        <v>29</v>
      </c>
      <c r="G48" s="170" t="s">
        <v>73</v>
      </c>
      <c r="H48" s="334">
        <f>AVERAGE(Frank:Jolanthe!H48:H48)</f>
        <v>1.6470588235294117</v>
      </c>
      <c r="I48" s="183" t="s">
        <v>29</v>
      </c>
      <c r="J48" s="334">
        <f>AVERAGE(Frank:Jolanthe!J48:J48)</f>
        <v>0.6470588235294118</v>
      </c>
      <c r="K48" s="186" t="str">
        <f t="shared" si="9"/>
        <v>1</v>
      </c>
      <c r="L48" s="184" t="str">
        <f>VLOOKUP($B48,Invulblad!$A$11:$S$103,13,0)</f>
        <v>1</v>
      </c>
      <c r="M48" s="185">
        <f>IF(L48&lt;&gt;"",VLOOKUP($B48,Invulblad!$A$11:$S$103,7,0),"")</f>
        <v>2</v>
      </c>
      <c r="N48" s="183" t="s">
        <v>29</v>
      </c>
      <c r="O48" s="185">
        <f>IF(L48&lt;&gt;"",VLOOKUP($B48,Invulblad!$A$11:$S$103,9,0),"")</f>
        <v>0</v>
      </c>
      <c r="P48" s="186">
        <f t="shared" si="10"/>
        <v>5</v>
      </c>
    </row>
    <row r="49" spans="1:16">
      <c r="B49" s="170">
        <v>28</v>
      </c>
      <c r="C49" s="180" t="s">
        <v>295</v>
      </c>
      <c r="D49" s="181">
        <v>0.86458333333333337</v>
      </c>
      <c r="E49" s="182" t="s">
        <v>74</v>
      </c>
      <c r="F49" s="183" t="s">
        <v>29</v>
      </c>
      <c r="G49" s="170" t="s">
        <v>75</v>
      </c>
      <c r="H49" s="334">
        <f>AVERAGE(Frank:Jolanthe!H49:H49)</f>
        <v>1.1764705882352942</v>
      </c>
      <c r="I49" s="183" t="s">
        <v>29</v>
      </c>
      <c r="J49" s="334">
        <f>AVERAGE(Frank:Jolanthe!J49:J49)</f>
        <v>0.88235294117647056</v>
      </c>
      <c r="K49" s="186" t="str">
        <f t="shared" si="9"/>
        <v>1</v>
      </c>
      <c r="L49" s="184">
        <f>VLOOKUP($B49,Invulblad!$A$11:$S$103,13,0)</f>
        <v>3</v>
      </c>
      <c r="M49" s="185">
        <f>IF(L49&lt;&gt;"",VLOOKUP($B49,Invulblad!$A$11:$S$103,7,0),"")</f>
        <v>0</v>
      </c>
      <c r="N49" s="183" t="s">
        <v>29</v>
      </c>
      <c r="O49" s="185">
        <f>IF(L49&lt;&gt;"",VLOOKUP($B49,Invulblad!$A$11:$S$103,9,0),"")</f>
        <v>0</v>
      </c>
      <c r="P49" s="186">
        <f t="shared" si="10"/>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c r="P51" s="174"/>
    </row>
    <row r="52" spans="1:16">
      <c r="B52" s="170">
        <v>29</v>
      </c>
      <c r="C52" s="180" t="s">
        <v>296</v>
      </c>
      <c r="D52" s="181">
        <v>0.86458333333333337</v>
      </c>
      <c r="E52" s="182" t="s">
        <v>258</v>
      </c>
      <c r="F52" s="183" t="s">
        <v>29</v>
      </c>
      <c r="G52" s="170" t="s">
        <v>260</v>
      </c>
      <c r="H52" s="334">
        <f>AVERAGE(Frank:Jolanthe!H52:H52)</f>
        <v>1.3529411764705883</v>
      </c>
      <c r="I52" s="183" t="s">
        <v>29</v>
      </c>
      <c r="J52" s="334">
        <f>AVERAGE(Frank:Jolanthe!J52:J52)</f>
        <v>0.82352941176470584</v>
      </c>
      <c r="K52" s="186" t="str">
        <f t="shared" ref="K52:K53" si="11">IF(AND(H52="",J52=""),"",IF(OR(H52="",J52=""),"FOUT",IF(H52&gt;J52+0.25,"1",IF(H52&lt;J52-0.25,2,3))))</f>
        <v>1</v>
      </c>
      <c r="L52" s="184">
        <f>VLOOKUP($B52,Invulblad!$A$11:$S$103,13,0)</f>
        <v>3</v>
      </c>
      <c r="M52" s="185">
        <f>IF(L52&lt;&gt;"",VLOOKUP($B52,Invulblad!$A$11:$S$103,7,0),"")</f>
        <v>0</v>
      </c>
      <c r="N52" s="183" t="s">
        <v>29</v>
      </c>
      <c r="O52" s="185">
        <f>IF(L52&lt;&gt;"",VLOOKUP($B52,Invulblad!$A$11:$S$103,9,0),"")</f>
        <v>0</v>
      </c>
      <c r="P52" s="186">
        <f t="shared" ref="P52:P53" si="12">IF(L52&lt;&gt;"",IF(AND(M52=H52,O52=J52),10,IF(K52=L52,5,0)),"")</f>
        <v>0</v>
      </c>
    </row>
    <row r="53" spans="1:16">
      <c r="B53" s="170">
        <v>30</v>
      </c>
      <c r="C53" s="180" t="s">
        <v>297</v>
      </c>
      <c r="D53" s="181">
        <v>0.86458333333333337</v>
      </c>
      <c r="E53" s="182" t="s">
        <v>259</v>
      </c>
      <c r="F53" s="183" t="s">
        <v>29</v>
      </c>
      <c r="G53" s="170" t="s">
        <v>261</v>
      </c>
      <c r="H53" s="334">
        <f>AVERAGE(Frank:Jolanthe!H53:H53)</f>
        <v>1.588235294117647</v>
      </c>
      <c r="I53" s="183" t="s">
        <v>29</v>
      </c>
      <c r="J53" s="334">
        <f>AVERAGE(Frank:Jolanthe!J53:J53)</f>
        <v>0.70588235294117652</v>
      </c>
      <c r="K53" s="186" t="str">
        <f t="shared" si="11"/>
        <v>1</v>
      </c>
      <c r="L53" s="184">
        <f>VLOOKUP($B53,Invulblad!$A$11:$S$103,13,0)</f>
        <v>2</v>
      </c>
      <c r="M53" s="185">
        <f>IF(L53&lt;&gt;"",VLOOKUP($B53,Invulblad!$A$11:$S$103,7,0),"")</f>
        <v>1</v>
      </c>
      <c r="N53" s="183" t="s">
        <v>29</v>
      </c>
      <c r="O53" s="185">
        <f>IF(L53&lt;&gt;"",VLOOKUP($B53,Invulblad!$A$11:$S$103,9,0),"")</f>
        <v>2</v>
      </c>
      <c r="P53" s="186">
        <f t="shared" si="12"/>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c r="P55" s="174"/>
    </row>
    <row r="56" spans="1:16">
      <c r="B56" s="170">
        <v>31</v>
      </c>
      <c r="C56" s="180" t="s">
        <v>298</v>
      </c>
      <c r="D56" s="181">
        <v>0.86458333333333337</v>
      </c>
      <c r="E56" s="182" t="s">
        <v>77</v>
      </c>
      <c r="F56" s="183" t="s">
        <v>29</v>
      </c>
      <c r="G56" s="170" t="s">
        <v>105</v>
      </c>
      <c r="H56" s="334">
        <f>AVERAGE(Frank:Jolanthe!H56:H56)</f>
        <v>1.1764705882352942</v>
      </c>
      <c r="I56" s="334" t="s">
        <v>29</v>
      </c>
      <c r="J56" s="334">
        <f>AVERAGE(Frank:Jolanthe!J56:J56)</f>
        <v>1.5294117647058822</v>
      </c>
      <c r="K56" s="186">
        <f t="shared" ref="K56" si="13">IF(AND(H56="",J56=""),"",IF(OR(H56="",J56=""),"FOUT",IF(H56&gt;J56+0.25,"1",IF(H56&lt;J56-0.25,2,3))))</f>
        <v>2</v>
      </c>
      <c r="L56" s="184" t="str">
        <f>VLOOKUP($B56,Invulblad!$A$11:$S$103,13,0)</f>
        <v>1</v>
      </c>
      <c r="M56" s="185">
        <f>IF(L56&lt;&gt;"",VLOOKUP($B56,Invulblad!$A$11:$S$103,7,0),"")</f>
        <v>4</v>
      </c>
      <c r="N56" s="183" t="s">
        <v>29</v>
      </c>
      <c r="O56" s="185">
        <f>IF(L56&lt;&gt;"",VLOOKUP($B56,Invulblad!$A$11:$S$103,9,0),"")</f>
        <v>0</v>
      </c>
      <c r="P56" s="186">
        <f t="shared" ref="P56" si="14">IF(L56&lt;&gt;"",IF(AND(M56=H56,O56=J56),10,IF(K56=L56,5,0)),"")</f>
        <v>0</v>
      </c>
    </row>
    <row r="57" spans="1:16">
      <c r="B57" s="170" t="s">
        <v>304</v>
      </c>
      <c r="C57" s="180"/>
      <c r="D57" s="181"/>
      <c r="E57" s="182"/>
      <c r="F57" s="183"/>
      <c r="G57" s="170"/>
      <c r="H57" s="183"/>
      <c r="I57" s="183"/>
      <c r="J57" s="265"/>
      <c r="K57" s="187"/>
      <c r="L57" s="266"/>
      <c r="M57" s="267"/>
      <c r="N57" s="265"/>
      <c r="P57" s="187"/>
    </row>
    <row r="58" spans="1:16">
      <c r="B58" s="170"/>
      <c r="C58" s="180"/>
      <c r="D58" s="181"/>
      <c r="E58" s="182"/>
      <c r="F58" s="183"/>
      <c r="G58" s="170"/>
      <c r="H58" s="183"/>
      <c r="I58" s="183"/>
      <c r="J58" s="265"/>
      <c r="K58" s="187"/>
      <c r="L58" s="266"/>
      <c r="M58" s="267"/>
      <c r="N58" s="265"/>
      <c r="P58" s="187"/>
    </row>
    <row r="59" spans="1:16">
      <c r="B59" s="170"/>
      <c r="C59" s="180"/>
      <c r="D59" s="181"/>
      <c r="E59" s="182"/>
      <c r="F59" s="183"/>
      <c r="G59" s="170"/>
      <c r="H59" s="183"/>
      <c r="I59" s="183"/>
      <c r="J59" s="265"/>
      <c r="K59" s="187"/>
      <c r="L59" s="266"/>
      <c r="M59" s="267"/>
      <c r="N59" s="265"/>
      <c r="P59" s="301"/>
    </row>
    <row r="60" spans="1:16">
      <c r="B60" s="297"/>
      <c r="C60" s="297"/>
      <c r="D60" s="297"/>
      <c r="E60" s="298"/>
      <c r="F60" s="299"/>
      <c r="G60" s="297"/>
      <c r="H60" s="299"/>
      <c r="I60" s="299"/>
      <c r="J60" s="300"/>
      <c r="K60" s="301"/>
      <c r="L60" s="302"/>
      <c r="M60" s="301"/>
      <c r="N60" s="300"/>
      <c r="P60" s="306"/>
    </row>
    <row r="61" spans="1:16">
      <c r="B61" s="304" t="s">
        <v>85</v>
      </c>
      <c r="C61" s="304"/>
      <c r="D61" s="304"/>
      <c r="E61" s="304"/>
      <c r="F61" s="304"/>
      <c r="G61" s="304"/>
      <c r="H61" s="304"/>
      <c r="I61" s="304"/>
      <c r="J61" s="305"/>
      <c r="K61" s="301"/>
      <c r="L61" s="302"/>
      <c r="M61" s="301"/>
      <c r="N61" s="300"/>
      <c r="P61" s="306"/>
    </row>
    <row r="62" spans="1:16">
      <c r="B62" s="304"/>
      <c r="C62" s="304"/>
      <c r="D62" s="304"/>
      <c r="E62" s="304"/>
      <c r="F62" s="304"/>
      <c r="G62" s="304"/>
      <c r="H62" s="304"/>
      <c r="I62" s="304"/>
      <c r="J62" s="305"/>
      <c r="K62" s="301"/>
      <c r="L62" s="302"/>
      <c r="M62" s="301"/>
      <c r="N62" s="300"/>
      <c r="P62" s="301"/>
    </row>
    <row r="63" spans="1:16">
      <c r="A63" t="s">
        <v>269</v>
      </c>
      <c r="B63" s="297" t="s">
        <v>86</v>
      </c>
      <c r="C63" s="297"/>
      <c r="D63" s="297" t="s">
        <v>221</v>
      </c>
      <c r="E63" s="298"/>
      <c r="F63" s="299"/>
      <c r="G63" s="297"/>
      <c r="H63" s="299"/>
      <c r="I63" s="299"/>
      <c r="J63" s="300"/>
      <c r="K63" s="301"/>
      <c r="L63" s="302"/>
      <c r="M63" s="301"/>
      <c r="N63" s="300"/>
      <c r="P63" s="301"/>
    </row>
    <row r="64" spans="1:16">
      <c r="A64" t="s">
        <v>270</v>
      </c>
      <c r="B64" s="297" t="s">
        <v>87</v>
      </c>
      <c r="C64" s="297"/>
      <c r="D64" s="297" t="s">
        <v>222</v>
      </c>
      <c r="E64" s="298"/>
      <c r="F64" s="299"/>
      <c r="G64" s="297"/>
      <c r="H64" s="299"/>
      <c r="I64" s="299"/>
      <c r="J64" s="300"/>
      <c r="K64" s="301"/>
      <c r="L64" s="302"/>
      <c r="M64" s="301"/>
      <c r="N64" s="300"/>
      <c r="P64" s="301"/>
    </row>
    <row r="65" spans="2:16">
      <c r="B65" s="297"/>
      <c r="C65" s="297"/>
      <c r="D65" s="297"/>
      <c r="E65" s="298"/>
      <c r="F65" s="299"/>
      <c r="G65" s="297"/>
      <c r="H65" s="299"/>
      <c r="I65" s="299"/>
      <c r="J65" s="300"/>
      <c r="K65" s="301"/>
      <c r="L65" s="302"/>
      <c r="M65" s="301"/>
      <c r="N65" s="300"/>
      <c r="P65" s="301"/>
    </row>
    <row r="66" spans="2:16">
      <c r="B66" s="297"/>
      <c r="C66" s="297"/>
      <c r="D66" s="297"/>
      <c r="E66" s="298"/>
      <c r="F66" s="299"/>
      <c r="G66" s="297"/>
      <c r="H66" s="299"/>
      <c r="I66" s="299"/>
      <c r="J66" s="300"/>
      <c r="K66" s="301"/>
      <c r="L66" s="302"/>
      <c r="M66" s="301"/>
      <c r="N66" s="300"/>
      <c r="P66" s="301"/>
    </row>
    <row r="67" spans="2:16">
      <c r="B67" s="297" t="s">
        <v>89</v>
      </c>
      <c r="C67" s="297"/>
      <c r="D67" s="297"/>
      <c r="E67" s="298"/>
      <c r="F67" s="299"/>
      <c r="G67" s="297"/>
      <c r="H67" s="299"/>
      <c r="I67" s="299"/>
      <c r="J67" s="300"/>
      <c r="K67" s="301"/>
      <c r="L67" s="302"/>
      <c r="M67" s="301"/>
      <c r="N67" s="300"/>
      <c r="P67" s="301"/>
    </row>
    <row r="68" spans="2:16">
      <c r="B68" s="297"/>
      <c r="C68" s="297"/>
      <c r="D68" s="297"/>
      <c r="E68" s="298"/>
      <c r="F68" s="299"/>
      <c r="G68" s="297"/>
      <c r="H68" s="299"/>
      <c r="I68" s="299"/>
      <c r="J68" s="300"/>
      <c r="K68" s="301"/>
      <c r="L68" s="302"/>
      <c r="M68" s="301"/>
      <c r="N68" s="300"/>
      <c r="P68" s="306"/>
    </row>
    <row r="69" spans="2:16">
      <c r="B69" s="304" t="s">
        <v>90</v>
      </c>
      <c r="C69" s="304" t="s">
        <v>305</v>
      </c>
      <c r="D69" s="304" t="s">
        <v>306</v>
      </c>
      <c r="E69" s="304" t="s">
        <v>91</v>
      </c>
      <c r="F69" s="304"/>
      <c r="G69" s="304"/>
      <c r="H69" s="304"/>
      <c r="I69" s="304"/>
      <c r="J69" s="305"/>
      <c r="K69" s="301"/>
      <c r="L69" s="302"/>
      <c r="M69" s="301"/>
      <c r="N69" s="300"/>
      <c r="P69" s="306"/>
    </row>
    <row r="70" spans="2:16">
      <c r="B70" s="304" t="s">
        <v>222</v>
      </c>
      <c r="C70" s="304">
        <v>4</v>
      </c>
      <c r="D70" s="304">
        <v>0</v>
      </c>
      <c r="E70" s="304">
        <v>4</v>
      </c>
      <c r="F70" s="304"/>
      <c r="G70" s="304"/>
      <c r="H70" s="304"/>
      <c r="I70" s="304"/>
      <c r="J70" s="305"/>
      <c r="K70" s="301"/>
      <c r="L70" s="302"/>
      <c r="M70" s="301"/>
      <c r="N70" s="300"/>
      <c r="P70" s="301"/>
    </row>
    <row r="71" spans="2:16">
      <c r="B71" s="297" t="s">
        <v>68</v>
      </c>
      <c r="C71" s="297">
        <v>2</v>
      </c>
      <c r="D71" s="297">
        <v>-1</v>
      </c>
      <c r="E71" s="298">
        <v>1</v>
      </c>
      <c r="F71" s="299"/>
      <c r="G71" s="297"/>
      <c r="H71" s="299"/>
      <c r="I71" s="299"/>
      <c r="J71" s="300"/>
      <c r="K71" s="301"/>
      <c r="L71" s="302"/>
      <c r="M71" s="301"/>
      <c r="N71" s="300"/>
      <c r="P71" s="301"/>
    </row>
    <row r="72" spans="2:16">
      <c r="B72" s="297" t="s">
        <v>221</v>
      </c>
      <c r="C72" s="297">
        <v>7</v>
      </c>
      <c r="D72" s="297">
        <v>3</v>
      </c>
      <c r="E72" s="298">
        <v>5</v>
      </c>
      <c r="F72" s="299"/>
      <c r="G72" s="297"/>
      <c r="H72" s="299"/>
      <c r="I72" s="299"/>
      <c r="J72" s="300"/>
      <c r="K72" s="301"/>
      <c r="L72" s="302"/>
      <c r="M72" s="301"/>
      <c r="N72" s="300"/>
      <c r="P72" s="301"/>
    </row>
    <row r="73" spans="2:16">
      <c r="B73" s="297" t="s">
        <v>299</v>
      </c>
      <c r="C73" s="297">
        <v>2</v>
      </c>
      <c r="D73" s="297">
        <v>-2</v>
      </c>
      <c r="E73" s="298">
        <v>4</v>
      </c>
      <c r="F73" s="299"/>
      <c r="G73" s="297"/>
      <c r="H73" s="299"/>
      <c r="I73" s="299"/>
      <c r="J73" s="300"/>
      <c r="K73" s="301"/>
      <c r="L73" s="302"/>
      <c r="M73" s="301"/>
      <c r="N73" s="300"/>
      <c r="P73" s="301"/>
    </row>
    <row r="74" spans="2:16">
      <c r="B74" s="297"/>
      <c r="C74" s="297"/>
      <c r="D74" s="297"/>
      <c r="E74" s="298"/>
      <c r="F74" s="299"/>
      <c r="G74" s="297"/>
      <c r="H74" s="299"/>
      <c r="I74" s="299"/>
      <c r="J74" s="300"/>
      <c r="K74" s="301"/>
      <c r="L74" s="302"/>
      <c r="M74" s="301"/>
      <c r="N74" s="300"/>
      <c r="P74" s="301"/>
    </row>
    <row r="75" spans="2:16">
      <c r="B75" s="297"/>
      <c r="C75" s="297"/>
      <c r="D75" s="297"/>
      <c r="E75" s="298"/>
      <c r="F75" s="299"/>
      <c r="G75" s="297"/>
      <c r="H75" s="299"/>
      <c r="I75" s="299"/>
      <c r="J75" s="300"/>
      <c r="K75" s="301"/>
      <c r="L75" s="302"/>
      <c r="M75" s="301"/>
      <c r="N75" s="300"/>
      <c r="P75" s="301"/>
    </row>
    <row r="76" spans="2:16">
      <c r="B76" s="297" t="s">
        <v>92</v>
      </c>
      <c r="C76" s="297"/>
      <c r="D76" s="297"/>
      <c r="E76" s="298"/>
      <c r="F76" s="299"/>
      <c r="G76" s="297"/>
      <c r="H76" s="299"/>
      <c r="I76" s="299"/>
      <c r="J76" s="300"/>
      <c r="K76" s="301"/>
      <c r="L76" s="302"/>
      <c r="M76" s="301"/>
      <c r="N76" s="300"/>
      <c r="P76" s="306"/>
    </row>
    <row r="77" spans="2:16">
      <c r="B77" s="304" t="s">
        <v>93</v>
      </c>
      <c r="C77" s="304"/>
      <c r="D77" s="304"/>
      <c r="E77" s="304"/>
      <c r="F77" s="304"/>
      <c r="G77" s="304"/>
      <c r="H77" s="304"/>
      <c r="I77" s="304"/>
      <c r="J77" s="305"/>
      <c r="K77" s="301"/>
      <c r="L77" s="302"/>
      <c r="M77" s="301"/>
      <c r="N77" s="300"/>
      <c r="P77" s="306"/>
    </row>
    <row r="78" spans="2:16">
      <c r="B78" s="304" t="s">
        <v>114</v>
      </c>
      <c r="C78" s="304"/>
      <c r="D78" s="304"/>
      <c r="E78" s="304"/>
      <c r="F78" s="304"/>
      <c r="G78" s="304"/>
      <c r="H78" s="304"/>
      <c r="I78" s="304"/>
      <c r="J78" s="305"/>
      <c r="K78" s="301"/>
      <c r="L78" s="302"/>
      <c r="M78" s="301"/>
      <c r="N78" s="300"/>
      <c r="P78" s="301"/>
    </row>
    <row r="79" spans="2:16">
      <c r="B79" s="297"/>
      <c r="C79" s="297"/>
      <c r="D79" s="297"/>
      <c r="E79" s="307"/>
      <c r="F79" s="299"/>
      <c r="G79" s="308"/>
      <c r="H79" s="299"/>
      <c r="I79" s="299"/>
      <c r="J79" s="300"/>
      <c r="K79" s="301"/>
      <c r="L79" s="302"/>
      <c r="M79" s="301"/>
      <c r="N79" s="300"/>
      <c r="P79" s="301"/>
    </row>
    <row r="80" spans="2:16">
      <c r="B80" s="297"/>
      <c r="C80" s="297"/>
      <c r="D80" s="297"/>
      <c r="E80" s="307"/>
      <c r="F80" s="299"/>
      <c r="G80" s="308"/>
      <c r="H80" s="299"/>
      <c r="I80" s="299"/>
      <c r="J80" s="300"/>
      <c r="K80" s="301"/>
      <c r="L80" s="302"/>
      <c r="M80" s="301"/>
      <c r="N80" s="300"/>
      <c r="P80" s="301"/>
    </row>
    <row r="81" spans="1:16">
      <c r="B81" s="297"/>
      <c r="C81" s="297"/>
      <c r="D81" s="297"/>
      <c r="E81" s="307"/>
      <c r="F81" s="299"/>
      <c r="G81" s="297"/>
      <c r="H81" s="299"/>
      <c r="I81" s="299"/>
      <c r="J81" s="300"/>
      <c r="K81" s="301"/>
      <c r="L81" s="302"/>
      <c r="M81" s="301"/>
      <c r="N81" s="300"/>
      <c r="P81" s="301"/>
    </row>
    <row r="82" spans="1:16">
      <c r="B82" s="297" t="s">
        <v>94</v>
      </c>
      <c r="C82" s="297"/>
      <c r="D82" s="297"/>
      <c r="E82" s="307"/>
      <c r="F82" s="299"/>
      <c r="G82" s="297"/>
      <c r="H82" s="299"/>
      <c r="I82" s="299"/>
      <c r="J82" s="300"/>
      <c r="K82" s="301"/>
      <c r="L82" s="302"/>
      <c r="M82" s="301"/>
      <c r="N82" s="300"/>
      <c r="P82" s="301"/>
    </row>
    <row r="83" spans="1:16">
      <c r="B83" s="297"/>
      <c r="C83" s="297"/>
      <c r="D83" s="297"/>
      <c r="E83" s="298"/>
      <c r="F83" s="299"/>
      <c r="G83" s="297"/>
      <c r="H83" s="299"/>
      <c r="I83" s="299"/>
      <c r="J83" s="300"/>
      <c r="K83" s="301"/>
      <c r="L83" s="302"/>
      <c r="M83" s="301"/>
      <c r="N83" s="300"/>
      <c r="P83" s="301"/>
    </row>
    <row r="84" spans="1:16">
      <c r="A84" t="s">
        <v>271</v>
      </c>
      <c r="B84" s="297" t="s">
        <v>86</v>
      </c>
      <c r="C84" s="297"/>
      <c r="D84" s="297" t="s">
        <v>105</v>
      </c>
      <c r="E84" s="307"/>
      <c r="F84" s="299"/>
      <c r="G84" s="297"/>
      <c r="H84" s="299"/>
      <c r="I84" s="299"/>
      <c r="J84" s="300"/>
      <c r="K84" s="301"/>
      <c r="L84" s="302"/>
      <c r="M84" s="301"/>
      <c r="N84" s="300"/>
      <c r="P84" s="301"/>
    </row>
    <row r="85" spans="1:16">
      <c r="A85" t="s">
        <v>272</v>
      </c>
      <c r="B85" s="297" t="s">
        <v>87</v>
      </c>
      <c r="C85" s="297"/>
      <c r="D85" s="297" t="s">
        <v>111</v>
      </c>
      <c r="E85" s="307"/>
      <c r="F85" s="299"/>
      <c r="G85" s="308"/>
      <c r="H85" s="299"/>
      <c r="I85" s="299"/>
      <c r="J85" s="300"/>
      <c r="K85" s="301"/>
      <c r="L85" s="302"/>
      <c r="M85" s="301"/>
      <c r="N85" s="300"/>
      <c r="P85" s="301"/>
    </row>
    <row r="86" spans="1:16">
      <c r="B86" s="297"/>
      <c r="C86" s="297"/>
      <c r="D86" s="297"/>
      <c r="E86" s="307"/>
      <c r="F86" s="299"/>
      <c r="G86" s="309"/>
      <c r="H86" s="299"/>
      <c r="I86" s="299"/>
      <c r="J86" s="300"/>
      <c r="K86" s="301"/>
      <c r="L86" s="302"/>
      <c r="M86" s="301"/>
      <c r="N86" s="300"/>
      <c r="P86" s="306"/>
    </row>
    <row r="87" spans="1:16">
      <c r="B87" s="304"/>
      <c r="C87" s="304"/>
      <c r="D87" s="304"/>
      <c r="E87" s="304"/>
      <c r="F87" s="304"/>
      <c r="G87" s="304"/>
      <c r="H87" s="304"/>
      <c r="I87" s="304"/>
      <c r="J87" s="305"/>
      <c r="K87" s="301"/>
      <c r="L87" s="302"/>
      <c r="M87" s="301"/>
      <c r="N87" s="300"/>
      <c r="P87" s="306"/>
    </row>
    <row r="88" spans="1:16">
      <c r="B88" s="304" t="s">
        <v>95</v>
      </c>
      <c r="C88" s="304"/>
      <c r="D88" s="304"/>
      <c r="E88" s="304"/>
      <c r="F88" s="304"/>
      <c r="G88" s="304"/>
      <c r="H88" s="304"/>
      <c r="I88" s="304"/>
      <c r="J88" s="305"/>
      <c r="K88" s="301"/>
      <c r="L88" s="302"/>
      <c r="M88" s="301"/>
      <c r="N88" s="300"/>
      <c r="P88" s="301"/>
    </row>
    <row r="89" spans="1:16">
      <c r="B89" s="297"/>
      <c r="C89" s="297"/>
      <c r="D89" s="297"/>
      <c r="E89" s="298"/>
      <c r="F89" s="299"/>
      <c r="G89" s="310"/>
      <c r="H89" s="299"/>
      <c r="I89" s="299"/>
      <c r="J89" s="300"/>
      <c r="K89" s="301"/>
      <c r="L89" s="302"/>
      <c r="M89" s="301"/>
      <c r="N89" s="300"/>
      <c r="P89" s="301"/>
    </row>
    <row r="90" spans="1:16">
      <c r="B90" s="297" t="s">
        <v>90</v>
      </c>
      <c r="C90" s="297" t="s">
        <v>305</v>
      </c>
      <c r="D90" s="297" t="s">
        <v>306</v>
      </c>
      <c r="E90" s="298" t="s">
        <v>91</v>
      </c>
      <c r="F90" s="299"/>
      <c r="G90" s="310"/>
      <c r="H90" s="299"/>
      <c r="I90" s="299"/>
      <c r="J90" s="300"/>
      <c r="K90" s="301"/>
      <c r="L90" s="302"/>
      <c r="M90" s="301"/>
      <c r="N90" s="300"/>
      <c r="P90" s="301"/>
    </row>
    <row r="91" spans="1:16">
      <c r="B91" s="297" t="s">
        <v>77</v>
      </c>
      <c r="C91" s="297">
        <v>2</v>
      </c>
      <c r="D91" s="297">
        <v>-2</v>
      </c>
      <c r="E91" s="298">
        <v>4</v>
      </c>
      <c r="F91" s="299"/>
      <c r="G91" s="310"/>
      <c r="H91" s="299"/>
      <c r="I91" s="299"/>
      <c r="J91" s="300"/>
      <c r="K91" s="301"/>
      <c r="L91" s="302"/>
      <c r="M91" s="301"/>
      <c r="N91" s="300"/>
      <c r="P91" s="301"/>
    </row>
    <row r="92" spans="1:16">
      <c r="B92" s="297" t="s">
        <v>109</v>
      </c>
      <c r="C92" s="297">
        <v>1</v>
      </c>
      <c r="D92" s="297">
        <v>-3</v>
      </c>
      <c r="E92" s="298">
        <v>3</v>
      </c>
      <c r="F92" s="299"/>
      <c r="G92" s="304"/>
      <c r="H92" s="299"/>
      <c r="I92" s="299"/>
      <c r="J92" s="300"/>
      <c r="K92" s="301"/>
      <c r="L92" s="302"/>
      <c r="M92" s="301"/>
      <c r="N92" s="300"/>
      <c r="P92" s="306"/>
    </row>
    <row r="93" spans="1:16">
      <c r="B93" s="304" t="s">
        <v>105</v>
      </c>
      <c r="C93" s="304">
        <v>9</v>
      </c>
      <c r="D93" s="304">
        <v>5</v>
      </c>
      <c r="E93" s="304">
        <v>7</v>
      </c>
      <c r="F93" s="304"/>
      <c r="G93" s="304"/>
      <c r="H93" s="304"/>
      <c r="I93" s="304"/>
      <c r="J93" s="305"/>
      <c r="K93" s="301"/>
      <c r="L93" s="302"/>
      <c r="M93" s="301"/>
      <c r="N93" s="306"/>
      <c r="P93" s="306"/>
    </row>
    <row r="94" spans="1:16">
      <c r="B94" s="304" t="s">
        <v>111</v>
      </c>
      <c r="C94" s="304">
        <v>4</v>
      </c>
      <c r="D94" s="304">
        <v>0</v>
      </c>
      <c r="E94" s="304">
        <v>4</v>
      </c>
      <c r="F94" s="304"/>
      <c r="G94" s="304"/>
      <c r="H94" s="304"/>
      <c r="I94" s="304"/>
      <c r="J94" s="305"/>
      <c r="K94" s="301"/>
      <c r="L94" s="302"/>
      <c r="M94" s="301"/>
      <c r="N94" s="306"/>
      <c r="P94" s="301"/>
    </row>
    <row r="95" spans="1:16">
      <c r="B95" s="297"/>
      <c r="C95" s="297"/>
      <c r="D95" s="297"/>
      <c r="E95" s="307"/>
      <c r="F95" s="299"/>
      <c r="G95" s="297"/>
      <c r="H95" s="299"/>
      <c r="I95" s="299"/>
      <c r="J95" s="300"/>
      <c r="K95" s="301"/>
      <c r="L95" s="302"/>
      <c r="M95" s="301"/>
      <c r="N95" s="300"/>
      <c r="P95" s="301"/>
    </row>
    <row r="96" spans="1:16">
      <c r="B96" s="297"/>
      <c r="C96" s="297"/>
      <c r="D96" s="297"/>
      <c r="E96" s="307"/>
      <c r="F96" s="299"/>
      <c r="G96" s="297"/>
      <c r="H96" s="299"/>
      <c r="I96" s="299"/>
      <c r="J96" s="300"/>
      <c r="K96" s="301"/>
      <c r="L96" s="302"/>
      <c r="M96" s="301"/>
      <c r="N96" s="300"/>
      <c r="P96" s="306"/>
    </row>
    <row r="97" spans="1:16">
      <c r="B97" s="304" t="s">
        <v>96</v>
      </c>
      <c r="C97" s="304"/>
      <c r="D97" s="304"/>
      <c r="E97" s="304"/>
      <c r="F97" s="304"/>
      <c r="G97" s="304"/>
      <c r="H97" s="304"/>
      <c r="I97" s="304"/>
      <c r="J97" s="305"/>
      <c r="K97" s="301"/>
      <c r="L97" s="302"/>
      <c r="M97" s="301"/>
      <c r="N97" s="300"/>
      <c r="P97" s="306"/>
    </row>
    <row r="98" spans="1:16">
      <c r="B98" s="304" t="s">
        <v>97</v>
      </c>
      <c r="C98" s="304"/>
      <c r="D98" s="304"/>
      <c r="E98" s="304"/>
      <c r="F98" s="304"/>
      <c r="G98" s="304"/>
      <c r="H98" s="304"/>
      <c r="I98" s="304"/>
      <c r="J98" s="305"/>
      <c r="K98" s="301"/>
      <c r="L98" s="302"/>
      <c r="M98" s="301"/>
      <c r="N98" s="300"/>
      <c r="P98" s="301"/>
    </row>
    <row r="99" spans="1:16">
      <c r="B99" s="297" t="s">
        <v>98</v>
      </c>
      <c r="C99" s="297"/>
      <c r="D99" s="297"/>
      <c r="E99" s="298"/>
      <c r="F99" s="299"/>
      <c r="G99" s="310"/>
      <c r="H99" s="299"/>
      <c r="I99" s="299"/>
      <c r="J99" s="300"/>
      <c r="K99" s="301"/>
      <c r="L99" s="302"/>
      <c r="M99" s="301"/>
      <c r="N99" s="300"/>
      <c r="P99" s="306"/>
    </row>
    <row r="100" spans="1:16">
      <c r="B100" s="304"/>
      <c r="C100" s="304"/>
      <c r="D100" s="304"/>
      <c r="E100" s="304"/>
      <c r="F100" s="304"/>
      <c r="G100" s="304"/>
      <c r="H100" s="304"/>
      <c r="I100" s="304"/>
      <c r="J100" s="305"/>
      <c r="K100" s="301"/>
      <c r="L100" s="302"/>
      <c r="M100" s="301"/>
      <c r="N100" s="300"/>
      <c r="P100" s="306"/>
    </row>
    <row r="101" spans="1:16">
      <c r="B101" s="304"/>
      <c r="C101" s="304"/>
      <c r="D101" s="304"/>
      <c r="E101" s="304"/>
      <c r="F101" s="304"/>
      <c r="G101" s="304"/>
      <c r="H101" s="304"/>
      <c r="I101" s="304"/>
      <c r="J101" s="305"/>
      <c r="K101" s="301"/>
      <c r="L101" s="302"/>
      <c r="M101" s="301"/>
      <c r="N101" s="300"/>
      <c r="P101" s="301"/>
    </row>
    <row r="102" spans="1:16">
      <c r="B102" s="297"/>
      <c r="C102" s="297"/>
      <c r="D102" s="297"/>
      <c r="E102" s="298"/>
      <c r="F102" s="299"/>
      <c r="G102" s="310"/>
      <c r="H102" s="299"/>
      <c r="I102" s="299"/>
      <c r="J102" s="300"/>
      <c r="K102" s="301"/>
      <c r="L102" s="302"/>
      <c r="M102" s="301"/>
      <c r="N102" s="300"/>
      <c r="P102" s="306"/>
    </row>
    <row r="103" spans="1:16">
      <c r="B103" s="298" t="s">
        <v>99</v>
      </c>
      <c r="C103" s="298"/>
      <c r="D103" s="298"/>
      <c r="E103" s="298"/>
      <c r="F103" s="298"/>
      <c r="G103" s="298"/>
      <c r="H103" s="298"/>
      <c r="I103" s="298"/>
      <c r="J103" s="311"/>
      <c r="K103" s="311"/>
      <c r="L103" s="312"/>
      <c r="M103" s="301"/>
      <c r="N103" s="300"/>
      <c r="P103" s="306"/>
    </row>
    <row r="104" spans="1:16">
      <c r="B104" s="309"/>
      <c r="C104" s="309"/>
      <c r="D104" s="309"/>
      <c r="E104" s="309"/>
      <c r="F104" s="309"/>
      <c r="G104" s="309"/>
      <c r="H104" s="309"/>
      <c r="I104" s="309"/>
      <c r="J104" s="306"/>
      <c r="K104" s="306"/>
      <c r="L104" s="313"/>
      <c r="M104" s="301"/>
      <c r="N104" s="300"/>
      <c r="P104" s="306"/>
    </row>
    <row r="105" spans="1:16">
      <c r="A105" t="s">
        <v>273</v>
      </c>
      <c r="B105" s="304" t="s">
        <v>86</v>
      </c>
      <c r="C105" s="309"/>
      <c r="D105" s="309" t="s">
        <v>84</v>
      </c>
      <c r="E105" s="309"/>
      <c r="F105" s="309"/>
      <c r="G105" s="309"/>
      <c r="H105" s="309"/>
      <c r="I105" s="309"/>
      <c r="J105" s="306"/>
      <c r="K105" s="306"/>
      <c r="L105" s="313"/>
      <c r="M105" s="301"/>
      <c r="N105" s="300"/>
      <c r="P105" s="306"/>
    </row>
    <row r="106" spans="1:16">
      <c r="A106" t="s">
        <v>274</v>
      </c>
      <c r="B106" s="304" t="s">
        <v>87</v>
      </c>
      <c r="C106" s="309"/>
      <c r="D106" s="309" t="s">
        <v>110</v>
      </c>
      <c r="E106" s="309"/>
      <c r="F106" s="309"/>
      <c r="G106" s="309"/>
      <c r="H106" s="309"/>
      <c r="I106" s="309"/>
      <c r="J106" s="306"/>
      <c r="K106" s="306"/>
      <c r="L106" s="313"/>
      <c r="M106" s="306"/>
      <c r="N106" s="306"/>
      <c r="P106" s="306"/>
    </row>
    <row r="107" spans="1:16">
      <c r="B107" s="309"/>
      <c r="C107" s="309"/>
      <c r="D107" s="304"/>
      <c r="E107" s="309"/>
      <c r="F107" s="309"/>
      <c r="G107" s="309"/>
      <c r="H107" s="309"/>
      <c r="I107" s="309"/>
      <c r="J107" s="306"/>
      <c r="K107" s="306"/>
      <c r="L107" s="313"/>
      <c r="M107" s="301"/>
      <c r="N107" s="300"/>
      <c r="P107" s="306"/>
    </row>
    <row r="108" spans="1:16">
      <c r="B108" s="309"/>
      <c r="C108" s="309"/>
      <c r="D108" s="304"/>
      <c r="E108" s="309"/>
      <c r="F108" s="309"/>
      <c r="G108" s="309"/>
      <c r="H108" s="309"/>
      <c r="I108" s="309"/>
      <c r="J108" s="306"/>
      <c r="K108" s="306"/>
      <c r="L108" s="313"/>
      <c r="M108" s="306"/>
      <c r="N108" s="306"/>
      <c r="P108" s="306"/>
    </row>
    <row r="109" spans="1:16">
      <c r="B109" s="309" t="s">
        <v>100</v>
      </c>
      <c r="C109" s="309"/>
      <c r="D109" s="309"/>
      <c r="E109" s="309"/>
      <c r="F109" s="309"/>
      <c r="G109" s="309"/>
      <c r="H109" s="309"/>
      <c r="I109" s="309"/>
      <c r="J109" s="306"/>
      <c r="K109" s="306"/>
      <c r="L109" s="313"/>
      <c r="M109" s="306"/>
      <c r="N109" s="306"/>
      <c r="P109" s="306"/>
    </row>
    <row r="110" spans="1:16">
      <c r="B110" s="309"/>
      <c r="C110" s="309"/>
      <c r="D110" s="309"/>
      <c r="E110" s="309"/>
      <c r="F110" s="309"/>
      <c r="G110" s="309"/>
      <c r="H110" s="309"/>
      <c r="I110" s="309"/>
      <c r="J110" s="306"/>
      <c r="K110" s="306"/>
      <c r="L110" s="313"/>
      <c r="M110" s="306"/>
      <c r="N110" s="306"/>
      <c r="P110" s="306"/>
    </row>
    <row r="111" spans="1:16">
      <c r="B111" s="304" t="s">
        <v>90</v>
      </c>
      <c r="C111" s="309" t="s">
        <v>305</v>
      </c>
      <c r="D111" s="309" t="s">
        <v>306</v>
      </c>
      <c r="E111" s="309" t="s">
        <v>91</v>
      </c>
      <c r="F111" s="309"/>
      <c r="G111" s="309"/>
      <c r="H111" s="309"/>
      <c r="I111" s="309"/>
      <c r="J111" s="306"/>
      <c r="K111" s="306"/>
      <c r="L111" s="313"/>
      <c r="M111" s="306"/>
      <c r="N111" s="306"/>
      <c r="P111" s="306"/>
    </row>
    <row r="112" spans="1:16" ht="15.75" thickBot="1">
      <c r="B112" s="309" t="s">
        <v>84</v>
      </c>
      <c r="C112" s="309">
        <v>9</v>
      </c>
      <c r="D112" s="309">
        <v>5</v>
      </c>
      <c r="E112" s="309">
        <v>6</v>
      </c>
      <c r="F112" s="309"/>
      <c r="G112" s="309"/>
      <c r="H112" s="309"/>
      <c r="I112" s="309"/>
      <c r="J112" s="306"/>
      <c r="K112" s="306"/>
      <c r="L112" s="313"/>
      <c r="M112" s="306"/>
      <c r="N112" s="306"/>
      <c r="P112" s="306"/>
    </row>
    <row r="113" spans="1:16" ht="15.75" thickBot="1">
      <c r="B113" s="314" t="s">
        <v>110</v>
      </c>
      <c r="C113" s="314">
        <v>6</v>
      </c>
      <c r="D113" s="314">
        <v>1</v>
      </c>
      <c r="E113" s="314">
        <v>2</v>
      </c>
      <c r="F113" s="309"/>
      <c r="G113" s="309"/>
      <c r="H113" s="309"/>
      <c r="I113" s="309"/>
      <c r="J113" s="306"/>
      <c r="K113" s="306"/>
      <c r="L113" s="313"/>
      <c r="M113" s="306"/>
      <c r="N113" s="306"/>
      <c r="P113" s="306"/>
    </row>
    <row r="114" spans="1:16" ht="15.75" thickBot="1">
      <c r="B114" s="315" t="s">
        <v>300</v>
      </c>
      <c r="C114" s="315">
        <v>0</v>
      </c>
      <c r="D114" s="315">
        <v>-5</v>
      </c>
      <c r="E114" s="315">
        <v>1</v>
      </c>
      <c r="F114" s="309"/>
      <c r="G114" s="309"/>
      <c r="H114" s="309"/>
      <c r="I114" s="309"/>
      <c r="J114" s="306"/>
      <c r="K114" s="306"/>
      <c r="L114" s="313"/>
      <c r="M114" s="306"/>
      <c r="N114" s="306"/>
      <c r="P114" s="306"/>
    </row>
    <row r="115" spans="1:16" ht="15.75" thickBot="1">
      <c r="B115" s="316" t="s">
        <v>301</v>
      </c>
      <c r="C115" s="316">
        <v>3</v>
      </c>
      <c r="D115" s="316">
        <v>-1</v>
      </c>
      <c r="E115" s="316">
        <v>3</v>
      </c>
      <c r="F115" s="309"/>
      <c r="G115" s="309"/>
      <c r="H115" s="309"/>
      <c r="I115" s="309"/>
      <c r="J115" s="306"/>
      <c r="K115" s="306"/>
      <c r="L115" s="313"/>
      <c r="M115" s="306"/>
      <c r="N115" s="306"/>
      <c r="P115" s="306"/>
    </row>
    <row r="116" spans="1:16" ht="15.75" thickBot="1">
      <c r="B116" s="315"/>
      <c r="C116" s="315"/>
      <c r="D116" s="315"/>
      <c r="E116" s="315"/>
      <c r="F116" s="309"/>
      <c r="G116" s="309"/>
      <c r="H116" s="309"/>
      <c r="I116" s="309"/>
      <c r="J116" s="306"/>
      <c r="K116" s="306"/>
      <c r="L116" s="313"/>
      <c r="M116" s="306"/>
      <c r="N116" s="306"/>
      <c r="P116" s="306"/>
    </row>
    <row r="117" spans="1:16" ht="15.75" thickBot="1">
      <c r="B117" s="316"/>
      <c r="C117" s="316"/>
      <c r="D117" s="316"/>
      <c r="E117" s="316"/>
      <c r="F117" s="309"/>
      <c r="G117" s="309"/>
      <c r="H117" s="309"/>
      <c r="I117" s="309"/>
      <c r="J117" s="306"/>
      <c r="K117" s="306"/>
      <c r="L117" s="313"/>
      <c r="M117" s="306"/>
      <c r="N117" s="306"/>
      <c r="P117" s="306"/>
    </row>
    <row r="118" spans="1:16">
      <c r="B118" s="309" t="s">
        <v>101</v>
      </c>
      <c r="C118" s="309"/>
      <c r="D118" s="309"/>
      <c r="E118" s="309"/>
      <c r="F118" s="309"/>
      <c r="G118" s="309"/>
      <c r="H118" s="309"/>
      <c r="I118" s="309"/>
      <c r="J118" s="306"/>
      <c r="K118" s="306"/>
      <c r="L118" s="313"/>
      <c r="M118" s="306"/>
      <c r="N118" s="306"/>
      <c r="P118" s="306"/>
    </row>
    <row r="119" spans="1:16">
      <c r="B119" s="309" t="s">
        <v>102</v>
      </c>
      <c r="C119" s="309"/>
      <c r="D119" s="309"/>
      <c r="E119" s="309"/>
      <c r="F119" s="309"/>
      <c r="G119" s="309"/>
      <c r="H119" s="309"/>
      <c r="I119" s="309"/>
      <c r="J119" s="306"/>
      <c r="K119" s="306"/>
      <c r="L119" s="313"/>
      <c r="M119" s="306"/>
      <c r="N119" s="306"/>
      <c r="P119" s="306"/>
    </row>
    <row r="120" spans="1:16">
      <c r="B120" s="304" t="s">
        <v>103</v>
      </c>
      <c r="C120" s="309"/>
      <c r="D120" s="309"/>
      <c r="E120" s="309"/>
      <c r="F120" s="309"/>
      <c r="G120" s="309"/>
      <c r="H120" s="309"/>
      <c r="I120" s="309"/>
      <c r="J120" s="306"/>
      <c r="K120" s="306"/>
      <c r="L120" s="313"/>
      <c r="M120" s="306"/>
      <c r="N120" s="306"/>
      <c r="P120" s="306"/>
    </row>
    <row r="121" spans="1:16">
      <c r="B121" s="297"/>
      <c r="C121" s="309"/>
      <c r="D121" s="309"/>
      <c r="E121" s="309"/>
      <c r="F121" s="309"/>
      <c r="G121" s="309"/>
      <c r="H121" s="309"/>
      <c r="I121" s="309"/>
      <c r="J121" s="306"/>
      <c r="K121" s="306"/>
      <c r="L121" s="313"/>
      <c r="M121" s="306"/>
      <c r="N121" s="306"/>
      <c r="P121" s="306"/>
    </row>
    <row r="122" spans="1:16">
      <c r="B122" s="297"/>
      <c r="C122" s="309"/>
      <c r="D122" s="309"/>
      <c r="E122" s="309"/>
      <c r="F122" s="309"/>
      <c r="G122" s="309"/>
      <c r="H122" s="309"/>
      <c r="I122" s="309"/>
      <c r="J122" s="306"/>
      <c r="K122" s="306"/>
      <c r="L122" s="313"/>
      <c r="M122" s="306"/>
      <c r="N122" s="306"/>
      <c r="P122" s="306"/>
    </row>
    <row r="123" spans="1:16">
      <c r="B123" s="297"/>
      <c r="C123" s="309"/>
      <c r="D123" s="309"/>
      <c r="E123" s="309"/>
      <c r="F123" s="309"/>
      <c r="G123" s="309"/>
      <c r="H123" s="309"/>
      <c r="I123" s="309"/>
      <c r="J123" s="306"/>
      <c r="K123" s="306"/>
      <c r="L123" s="313"/>
      <c r="M123" s="306"/>
      <c r="N123" s="306"/>
      <c r="P123" s="306"/>
    </row>
    <row r="124" spans="1:16">
      <c r="B124" s="309" t="s">
        <v>104</v>
      </c>
      <c r="C124" s="309"/>
      <c r="D124" s="309"/>
      <c r="E124" s="309"/>
      <c r="F124" s="309"/>
      <c r="G124" s="309"/>
      <c r="H124" s="309"/>
      <c r="I124" s="309"/>
      <c r="J124" s="306"/>
      <c r="K124" s="306"/>
      <c r="L124" s="313"/>
      <c r="M124" s="306"/>
      <c r="N124" s="306"/>
      <c r="P124" s="306"/>
    </row>
    <row r="125" spans="1:16">
      <c r="B125" s="309"/>
      <c r="C125" s="309"/>
      <c r="D125" s="309"/>
      <c r="E125" s="309"/>
      <c r="F125" s="309"/>
      <c r="G125" s="309"/>
      <c r="H125" s="309"/>
      <c r="I125" s="309"/>
      <c r="J125" s="306"/>
      <c r="K125" s="306"/>
      <c r="L125" s="313"/>
      <c r="M125" s="306"/>
      <c r="N125" s="306"/>
      <c r="P125" s="306"/>
    </row>
    <row r="126" spans="1:16">
      <c r="A126" t="s">
        <v>275</v>
      </c>
      <c r="B126" s="317" t="s">
        <v>86</v>
      </c>
      <c r="C126" s="317"/>
      <c r="D126" s="317" t="s">
        <v>88</v>
      </c>
      <c r="E126" s="317"/>
      <c r="F126" s="317"/>
      <c r="G126" s="317"/>
      <c r="H126" s="317"/>
      <c r="I126" s="317"/>
      <c r="J126" s="318"/>
      <c r="K126" s="318"/>
      <c r="L126" s="319"/>
      <c r="M126" s="318"/>
      <c r="N126" s="318"/>
      <c r="P126" s="306"/>
    </row>
    <row r="127" spans="1:16">
      <c r="A127" t="s">
        <v>276</v>
      </c>
      <c r="B127" s="309" t="s">
        <v>87</v>
      </c>
      <c r="C127" s="309"/>
      <c r="D127" s="309" t="s">
        <v>303</v>
      </c>
      <c r="E127" s="309"/>
      <c r="F127" s="309"/>
      <c r="G127" s="309"/>
      <c r="H127" s="309"/>
      <c r="I127" s="309"/>
      <c r="J127" s="306"/>
      <c r="K127" s="306"/>
      <c r="L127" s="313"/>
      <c r="M127" s="306"/>
      <c r="N127" s="306"/>
      <c r="P127" s="306"/>
    </row>
    <row r="128" spans="1:16">
      <c r="B128" s="309"/>
      <c r="C128" s="309"/>
      <c r="D128" s="309"/>
      <c r="E128" s="309"/>
      <c r="F128" s="309"/>
      <c r="G128" s="309"/>
      <c r="H128" s="309"/>
      <c r="I128" s="309"/>
      <c r="J128" s="306"/>
      <c r="K128" s="306"/>
      <c r="L128" s="313"/>
      <c r="M128" s="306"/>
      <c r="N128" s="306"/>
      <c r="P128" s="306"/>
    </row>
    <row r="129" spans="2:16">
      <c r="B129" s="304"/>
      <c r="C129" s="309"/>
      <c r="D129" s="309"/>
      <c r="E129" s="309"/>
      <c r="F129" s="309"/>
      <c r="G129" s="309"/>
      <c r="H129" s="309"/>
      <c r="I129" s="309"/>
      <c r="J129" s="306"/>
      <c r="K129" s="306"/>
      <c r="L129" s="313"/>
      <c r="M129" s="306"/>
      <c r="N129" s="306"/>
      <c r="P129" s="306"/>
    </row>
    <row r="130" spans="2:16">
      <c r="B130" s="309" t="s">
        <v>106</v>
      </c>
      <c r="C130" s="309"/>
      <c r="D130" s="309"/>
      <c r="E130" s="309"/>
      <c r="F130" s="309"/>
      <c r="G130" s="309"/>
      <c r="H130" s="309"/>
      <c r="I130" s="309"/>
      <c r="J130" s="306"/>
      <c r="K130" s="306"/>
      <c r="L130" s="313"/>
      <c r="M130" s="306"/>
      <c r="N130" s="306"/>
      <c r="P130" s="306"/>
    </row>
    <row r="131" spans="2:16">
      <c r="B131" s="309"/>
      <c r="C131" s="309"/>
      <c r="D131" s="304"/>
      <c r="E131" s="309"/>
      <c r="F131" s="309"/>
      <c r="G131" s="309"/>
      <c r="H131" s="309"/>
      <c r="I131" s="309"/>
      <c r="J131" s="306"/>
      <c r="K131" s="306"/>
      <c r="L131" s="313"/>
      <c r="M131" s="306"/>
      <c r="N131" s="306"/>
      <c r="P131" s="306"/>
    </row>
    <row r="132" spans="2:16">
      <c r="B132" s="309" t="s">
        <v>90</v>
      </c>
      <c r="C132" s="309" t="s">
        <v>305</v>
      </c>
      <c r="D132" s="304" t="s">
        <v>306</v>
      </c>
      <c r="E132" s="309" t="s">
        <v>91</v>
      </c>
      <c r="F132" s="309"/>
      <c r="G132" s="309"/>
      <c r="H132" s="309"/>
      <c r="I132" s="309"/>
      <c r="J132" s="306"/>
      <c r="K132" s="306"/>
      <c r="L132" s="313"/>
      <c r="M132" s="306"/>
      <c r="N132" s="306"/>
      <c r="P132" s="306"/>
    </row>
    <row r="133" spans="2:16">
      <c r="B133" s="309" t="s">
        <v>302</v>
      </c>
      <c r="C133" s="309">
        <v>0</v>
      </c>
      <c r="D133" s="309">
        <v>-3</v>
      </c>
      <c r="E133" s="309">
        <v>3</v>
      </c>
      <c r="F133" s="309"/>
      <c r="G133" s="309"/>
      <c r="H133" s="309"/>
      <c r="I133" s="309"/>
      <c r="J133" s="306"/>
      <c r="K133" s="306"/>
      <c r="L133" s="313"/>
      <c r="M133" s="306"/>
      <c r="N133" s="306"/>
      <c r="P133" s="306"/>
    </row>
    <row r="134" spans="2:16">
      <c r="B134" s="309" t="s">
        <v>303</v>
      </c>
      <c r="C134" s="309">
        <v>4</v>
      </c>
      <c r="D134" s="309">
        <v>-1</v>
      </c>
      <c r="E134" s="309">
        <v>4</v>
      </c>
      <c r="F134" s="309"/>
      <c r="G134" s="309"/>
      <c r="H134" s="309"/>
      <c r="I134" s="309"/>
      <c r="J134" s="306"/>
      <c r="K134" s="306"/>
      <c r="L134" s="313"/>
      <c r="M134" s="306"/>
      <c r="N134" s="306"/>
      <c r="P134" s="306"/>
    </row>
    <row r="135" spans="2:16">
      <c r="B135" s="304" t="s">
        <v>88</v>
      </c>
      <c r="C135" s="309">
        <v>9</v>
      </c>
      <c r="D135" s="309">
        <v>5</v>
      </c>
      <c r="E135" s="309">
        <v>6</v>
      </c>
      <c r="F135" s="309"/>
      <c r="G135" s="309"/>
      <c r="H135" s="309"/>
      <c r="I135" s="309"/>
      <c r="J135" s="306"/>
      <c r="K135" s="306"/>
      <c r="L135" s="313"/>
      <c r="M135" s="306"/>
      <c r="N135" s="306"/>
      <c r="P135" s="306"/>
    </row>
    <row r="136" spans="2:16" ht="15.75" thickBot="1">
      <c r="B136" s="309" t="s">
        <v>69</v>
      </c>
      <c r="C136" s="309">
        <v>4</v>
      </c>
      <c r="D136" s="309">
        <v>-1</v>
      </c>
      <c r="E136" s="309">
        <v>4</v>
      </c>
      <c r="F136" s="309"/>
      <c r="G136" s="309"/>
      <c r="H136" s="309"/>
      <c r="I136" s="309"/>
      <c r="J136" s="306"/>
      <c r="K136" s="306"/>
      <c r="L136" s="313"/>
      <c r="M136" s="306"/>
      <c r="N136" s="306"/>
      <c r="P136" s="306"/>
    </row>
    <row r="137" spans="2:16" ht="15.75" thickBot="1">
      <c r="B137" s="314"/>
      <c r="C137" s="314"/>
      <c r="D137" s="314"/>
      <c r="E137" s="314"/>
      <c r="F137" s="309"/>
      <c r="G137" s="309"/>
      <c r="H137" s="309"/>
      <c r="I137" s="309"/>
      <c r="J137" s="306"/>
      <c r="K137" s="306"/>
      <c r="L137" s="313"/>
      <c r="M137" s="306"/>
      <c r="N137" s="306"/>
      <c r="P137" s="306"/>
    </row>
    <row r="138" spans="2:16" ht="15.75" thickBot="1">
      <c r="B138" s="315"/>
      <c r="C138" s="315"/>
      <c r="D138" s="315"/>
      <c r="E138" s="315"/>
      <c r="F138" s="309"/>
      <c r="G138" s="309"/>
      <c r="H138" s="309"/>
      <c r="I138" s="309"/>
      <c r="J138" s="306"/>
      <c r="K138" s="306"/>
      <c r="L138" s="313"/>
      <c r="M138" s="306"/>
      <c r="N138" s="306"/>
      <c r="P138" s="306"/>
    </row>
    <row r="139" spans="2:16" ht="15.75" thickBot="1">
      <c r="B139" s="316" t="s">
        <v>107</v>
      </c>
      <c r="C139" s="316"/>
      <c r="D139" s="316"/>
      <c r="E139" s="316"/>
      <c r="F139" s="309"/>
      <c r="G139" s="309"/>
      <c r="H139" s="309"/>
      <c r="I139" s="309"/>
      <c r="J139" s="306"/>
      <c r="K139" s="306"/>
      <c r="L139" s="313"/>
      <c r="M139" s="306"/>
      <c r="N139" s="306"/>
      <c r="P139" s="306"/>
    </row>
    <row r="140" spans="2:16" ht="15.75" thickBot="1">
      <c r="B140" s="315" t="s">
        <v>112</v>
      </c>
      <c r="C140" s="315"/>
      <c r="D140" s="315"/>
      <c r="E140" s="315"/>
      <c r="F140" s="309"/>
      <c r="G140" s="309"/>
      <c r="H140" s="309"/>
      <c r="I140" s="309"/>
      <c r="J140" s="306"/>
      <c r="K140" s="306"/>
      <c r="L140" s="313"/>
      <c r="M140" s="306"/>
      <c r="N140" s="306"/>
      <c r="P140" s="306"/>
    </row>
    <row r="141" spans="2:16" ht="15.75" thickBot="1">
      <c r="B141" s="316" t="s">
        <v>307</v>
      </c>
      <c r="C141" s="316"/>
      <c r="D141" s="316"/>
      <c r="E141" s="316"/>
      <c r="F141" s="309"/>
      <c r="G141" s="309"/>
      <c r="H141" s="309"/>
      <c r="I141" s="309"/>
      <c r="J141" s="306"/>
      <c r="K141" s="306"/>
      <c r="L141" s="313"/>
      <c r="M141" s="306"/>
      <c r="N141" s="306"/>
      <c r="P141" s="306"/>
    </row>
    <row r="142" spans="2:16">
      <c r="B142" s="309"/>
      <c r="C142" s="309"/>
      <c r="D142" s="309"/>
      <c r="E142" s="309"/>
      <c r="F142" s="309"/>
      <c r="G142" s="309"/>
      <c r="H142" s="309"/>
      <c r="I142" s="309"/>
      <c r="J142" s="306"/>
      <c r="K142" s="306"/>
      <c r="L142" s="313"/>
      <c r="M142" s="306"/>
      <c r="N142" s="306"/>
      <c r="P142" s="306"/>
    </row>
    <row r="143" spans="2:16">
      <c r="B143" s="309"/>
      <c r="C143" s="309"/>
      <c r="D143" s="309"/>
      <c r="E143" s="309"/>
      <c r="F143" s="309"/>
      <c r="G143" s="309"/>
      <c r="H143" s="309"/>
      <c r="I143" s="309"/>
      <c r="J143" s="306"/>
      <c r="K143" s="306"/>
      <c r="L143" s="313"/>
      <c r="M143" s="306"/>
      <c r="N143" s="306"/>
      <c r="P143" s="306"/>
    </row>
    <row r="144" spans="2:16">
      <c r="B144" s="304"/>
      <c r="C144" s="309"/>
      <c r="D144" s="309"/>
      <c r="E144" s="309"/>
      <c r="F144" s="309"/>
      <c r="G144" s="309"/>
      <c r="H144" s="309"/>
      <c r="I144" s="309"/>
      <c r="J144" s="306"/>
      <c r="K144" s="306"/>
      <c r="L144" s="313"/>
      <c r="M144" s="306"/>
      <c r="N144" s="306"/>
      <c r="P144" s="306"/>
    </row>
    <row r="145" spans="2:16">
      <c r="B145" s="297"/>
      <c r="C145" s="309"/>
      <c r="D145" s="309"/>
      <c r="E145" s="309"/>
      <c r="F145" s="309"/>
      <c r="G145" s="309"/>
      <c r="H145" s="309"/>
      <c r="I145" s="309"/>
      <c r="J145" s="306"/>
      <c r="K145" s="306"/>
      <c r="L145" s="313"/>
      <c r="M145" s="306"/>
      <c r="N145" s="306"/>
      <c r="P145" s="306"/>
    </row>
    <row r="146" spans="2:16">
      <c r="B146" s="297"/>
      <c r="C146" s="309"/>
      <c r="D146" s="309"/>
      <c r="E146" s="309"/>
      <c r="F146" s="309"/>
      <c r="G146" s="309"/>
      <c r="H146" s="309"/>
      <c r="I146" s="309"/>
      <c r="J146" s="306"/>
      <c r="K146" s="306"/>
      <c r="L146" s="313"/>
      <c r="M146" s="306"/>
      <c r="N146" s="306"/>
      <c r="P146" s="306"/>
    </row>
    <row r="147" spans="2:16">
      <c r="B147" s="297"/>
      <c r="C147" s="309"/>
      <c r="D147" s="309"/>
      <c r="E147" s="309"/>
      <c r="F147" s="309"/>
      <c r="G147" s="309"/>
      <c r="H147" s="309"/>
      <c r="I147" s="309"/>
      <c r="J147" s="306"/>
      <c r="K147" s="306"/>
      <c r="L147" s="313"/>
      <c r="M147" s="306"/>
      <c r="N147" s="306"/>
      <c r="P147" s="306"/>
    </row>
    <row r="148" spans="2:16">
      <c r="B148" s="309"/>
      <c r="C148" s="309"/>
      <c r="D148" s="309"/>
      <c r="E148" s="309"/>
      <c r="F148" s="309"/>
      <c r="G148" s="309"/>
      <c r="H148" s="309"/>
      <c r="I148" s="309"/>
      <c r="J148" s="306"/>
      <c r="K148" s="306"/>
      <c r="L148" s="313"/>
      <c r="M148" s="306"/>
      <c r="N148" s="306"/>
      <c r="P148" s="306"/>
    </row>
    <row r="149" spans="2:16">
      <c r="B149" s="309"/>
      <c r="C149" s="309"/>
      <c r="D149" s="309"/>
      <c r="E149" s="309"/>
      <c r="F149" s="309"/>
      <c r="G149" s="309"/>
      <c r="H149" s="309"/>
      <c r="I149" s="309"/>
      <c r="J149" s="306"/>
      <c r="K149" s="306"/>
      <c r="L149" s="313"/>
      <c r="M149" s="306"/>
      <c r="N149" s="306"/>
      <c r="P149" s="306"/>
    </row>
    <row r="150" spans="2:16">
      <c r="B150" s="317"/>
      <c r="C150" s="317"/>
      <c r="D150" s="317"/>
      <c r="E150" s="317"/>
      <c r="F150" s="317"/>
      <c r="G150" s="317"/>
      <c r="H150" s="317"/>
      <c r="I150" s="317"/>
      <c r="J150" s="318"/>
      <c r="K150" s="318"/>
      <c r="L150" s="319"/>
      <c r="M150" s="318"/>
      <c r="N150" s="318"/>
      <c r="P150" s="306"/>
    </row>
    <row r="151" spans="2:16">
      <c r="B151" s="309"/>
      <c r="C151" s="309"/>
      <c r="D151" s="309"/>
      <c r="E151" s="309"/>
      <c r="F151" s="309"/>
      <c r="G151" s="309"/>
      <c r="H151" s="309"/>
      <c r="I151" s="309"/>
      <c r="J151" s="306"/>
      <c r="K151" s="306"/>
      <c r="L151" s="313"/>
      <c r="M151" s="306"/>
      <c r="N151" s="306"/>
      <c r="P151" s="306"/>
    </row>
    <row r="152" spans="2:16">
      <c r="B152" s="309"/>
      <c r="C152" s="309"/>
      <c r="D152" s="309"/>
      <c r="E152" s="309"/>
      <c r="F152" s="309"/>
      <c r="G152" s="309"/>
      <c r="H152" s="309"/>
      <c r="I152" s="309"/>
      <c r="J152" s="306"/>
      <c r="K152" s="306"/>
      <c r="L152" s="313"/>
      <c r="M152" s="306"/>
      <c r="N152" s="306"/>
      <c r="P152" s="306"/>
    </row>
    <row r="153" spans="2:16">
      <c r="B153" s="304"/>
      <c r="C153" s="309"/>
      <c r="D153" s="309"/>
      <c r="E153" s="309"/>
      <c r="F153" s="309"/>
      <c r="G153" s="309"/>
      <c r="H153" s="309"/>
      <c r="I153" s="309"/>
      <c r="J153" s="306"/>
      <c r="K153" s="306"/>
      <c r="L153" s="313"/>
      <c r="M153" s="306"/>
      <c r="N153" s="306"/>
      <c r="P153" s="306"/>
    </row>
    <row r="154" spans="2:16">
      <c r="B154" s="309"/>
      <c r="C154" s="309"/>
      <c r="D154" s="309"/>
      <c r="E154" s="309"/>
      <c r="F154" s="309"/>
      <c r="G154" s="309"/>
      <c r="H154" s="309"/>
      <c r="I154" s="309"/>
      <c r="J154" s="306"/>
      <c r="K154" s="306"/>
      <c r="L154" s="313"/>
      <c r="M154" s="306"/>
      <c r="N154" s="306"/>
      <c r="P154" s="306"/>
    </row>
    <row r="155" spans="2:16">
      <c r="B155" s="309"/>
      <c r="C155" s="309"/>
      <c r="D155" s="304"/>
      <c r="E155" s="309"/>
      <c r="F155" s="309"/>
      <c r="G155" s="309"/>
      <c r="H155" s="309"/>
      <c r="I155" s="309"/>
      <c r="J155" s="306"/>
      <c r="K155" s="306"/>
      <c r="L155" s="313"/>
      <c r="M155" s="306"/>
      <c r="N155" s="306"/>
      <c r="P155" s="306"/>
    </row>
    <row r="156" spans="2:16">
      <c r="B156" s="309"/>
      <c r="C156" s="309"/>
      <c r="D156" s="304"/>
      <c r="E156" s="309"/>
      <c r="F156" s="309"/>
      <c r="G156" s="309"/>
      <c r="H156" s="309"/>
      <c r="I156" s="309"/>
      <c r="J156" s="306"/>
      <c r="K156" s="306"/>
      <c r="L156" s="313"/>
      <c r="M156" s="306"/>
      <c r="N156" s="306"/>
      <c r="P156" s="306"/>
    </row>
    <row r="157" spans="2:16">
      <c r="B157" s="309"/>
      <c r="C157" s="309"/>
      <c r="D157" s="309"/>
      <c r="E157" s="309"/>
      <c r="F157" s="309"/>
      <c r="G157" s="309"/>
      <c r="H157" s="309"/>
      <c r="I157" s="309"/>
      <c r="J157" s="306"/>
      <c r="K157" s="306"/>
      <c r="L157" s="313"/>
      <c r="M157" s="306"/>
      <c r="N157" s="306"/>
      <c r="P157" s="306"/>
    </row>
    <row r="158" spans="2:16">
      <c r="B158" s="309"/>
      <c r="C158" s="309"/>
      <c r="D158" s="309"/>
      <c r="E158" s="309"/>
      <c r="F158" s="309"/>
      <c r="G158" s="309"/>
      <c r="H158" s="309"/>
      <c r="I158" s="309"/>
      <c r="J158" s="306"/>
      <c r="K158" s="306"/>
      <c r="L158" s="313"/>
      <c r="M158" s="306"/>
      <c r="N158" s="306"/>
      <c r="P158" s="306"/>
    </row>
    <row r="159" spans="2:16">
      <c r="B159" s="304"/>
      <c r="C159" s="309"/>
      <c r="D159" s="309"/>
      <c r="E159" s="309"/>
      <c r="F159" s="309"/>
      <c r="G159" s="309"/>
      <c r="H159" s="309"/>
      <c r="I159" s="309"/>
      <c r="J159" s="306"/>
      <c r="K159" s="306"/>
      <c r="L159" s="313"/>
      <c r="M159" s="306"/>
      <c r="N159" s="306"/>
      <c r="P159" s="306"/>
    </row>
    <row r="160" spans="2:16" ht="15.75" thickBot="1">
      <c r="B160" s="309"/>
      <c r="C160" s="309"/>
      <c r="D160" s="309"/>
      <c r="E160" s="309"/>
      <c r="F160" s="309"/>
      <c r="G160" s="309"/>
      <c r="H160" s="309"/>
      <c r="I160" s="309"/>
      <c r="J160" s="306"/>
      <c r="K160" s="306"/>
      <c r="L160" s="313"/>
      <c r="M160" s="306"/>
      <c r="N160" s="306"/>
      <c r="P160" s="306"/>
    </row>
    <row r="161" spans="2:16" ht="15.75" thickBot="1">
      <c r="B161" s="314"/>
      <c r="C161" s="314"/>
      <c r="D161" s="314"/>
      <c r="E161" s="314"/>
      <c r="F161" s="309"/>
      <c r="G161" s="309"/>
      <c r="H161" s="309"/>
      <c r="I161" s="309"/>
      <c r="J161" s="306"/>
      <c r="K161" s="306"/>
      <c r="L161" s="313"/>
      <c r="M161" s="306"/>
      <c r="N161" s="306"/>
      <c r="P161" s="306"/>
    </row>
    <row r="162" spans="2:16" ht="15.75" thickBot="1">
      <c r="B162" s="315"/>
      <c r="C162" s="315"/>
      <c r="D162" s="315"/>
      <c r="E162" s="315"/>
      <c r="F162" s="309"/>
      <c r="G162" s="309"/>
      <c r="H162" s="309"/>
      <c r="I162" s="309"/>
      <c r="J162" s="306"/>
      <c r="K162" s="306"/>
      <c r="L162" s="313"/>
      <c r="M162" s="306"/>
      <c r="N162" s="306"/>
      <c r="P162" s="306"/>
    </row>
    <row r="163" spans="2:16" ht="15.75" thickBot="1">
      <c r="B163" s="316"/>
      <c r="C163" s="316"/>
      <c r="D163" s="316"/>
      <c r="E163" s="316"/>
      <c r="F163" s="309"/>
      <c r="G163" s="309"/>
      <c r="H163" s="309"/>
      <c r="I163" s="309"/>
      <c r="J163" s="306"/>
      <c r="K163" s="306"/>
      <c r="L163" s="313"/>
      <c r="M163" s="306"/>
      <c r="N163" s="306"/>
      <c r="P163" s="309"/>
    </row>
    <row r="164" spans="2:16" ht="15.75" thickBot="1">
      <c r="B164" s="315"/>
      <c r="C164" s="315"/>
      <c r="D164" s="315"/>
      <c r="E164" s="315"/>
      <c r="F164" s="309"/>
      <c r="G164" s="309"/>
      <c r="H164" s="309"/>
      <c r="I164" s="309"/>
      <c r="J164" s="309"/>
      <c r="K164" s="309"/>
      <c r="L164" s="320"/>
      <c r="M164" s="309"/>
      <c r="N164" s="309"/>
      <c r="P164" s="309"/>
    </row>
    <row r="165" spans="2:16" ht="15.75" thickBot="1">
      <c r="B165" s="316"/>
      <c r="C165" s="316"/>
      <c r="D165" s="316"/>
      <c r="E165" s="316"/>
      <c r="F165" s="309"/>
      <c r="G165" s="309"/>
      <c r="H165" s="309"/>
      <c r="I165" s="309"/>
      <c r="J165" s="309"/>
      <c r="K165" s="309"/>
      <c r="L165" s="320"/>
      <c r="M165" s="309"/>
      <c r="N165" s="309"/>
      <c r="P165" s="309"/>
    </row>
    <row r="166" spans="2:16">
      <c r="B166" s="309"/>
      <c r="C166" s="309"/>
      <c r="D166" s="309"/>
      <c r="E166" s="309"/>
      <c r="F166" s="309"/>
      <c r="G166" s="309"/>
      <c r="H166" s="309"/>
      <c r="I166" s="309"/>
      <c r="J166" s="309"/>
      <c r="K166" s="309"/>
      <c r="L166" s="320"/>
      <c r="M166" s="309"/>
      <c r="N166" s="309"/>
      <c r="P166" s="309"/>
    </row>
    <row r="167" spans="2:16">
      <c r="B167" s="309"/>
      <c r="C167" s="309"/>
      <c r="D167" s="309"/>
      <c r="E167" s="309"/>
      <c r="F167" s="309"/>
      <c r="G167" s="309"/>
      <c r="H167" s="309"/>
      <c r="I167" s="309"/>
      <c r="J167" s="309"/>
      <c r="K167" s="309"/>
      <c r="L167" s="320"/>
      <c r="M167" s="309"/>
      <c r="N167" s="309"/>
      <c r="P167" s="309"/>
    </row>
    <row r="168" spans="2:16">
      <c r="B168" s="304"/>
      <c r="C168" s="309"/>
      <c r="D168" s="309"/>
      <c r="E168" s="309"/>
      <c r="F168" s="309"/>
      <c r="G168" s="309"/>
      <c r="H168" s="309"/>
      <c r="I168" s="309"/>
      <c r="J168" s="309"/>
      <c r="K168" s="309"/>
      <c r="L168" s="320"/>
      <c r="M168" s="309"/>
      <c r="N168" s="309"/>
      <c r="P168" s="309"/>
    </row>
    <row r="169" spans="2:16">
      <c r="B169" s="297"/>
      <c r="C169" s="309"/>
      <c r="D169" s="309"/>
      <c r="E169" s="309"/>
      <c r="F169" s="309"/>
      <c r="G169" s="309"/>
      <c r="H169" s="309"/>
      <c r="I169" s="309"/>
      <c r="J169" s="309"/>
      <c r="K169" s="309"/>
      <c r="L169" s="320"/>
      <c r="M169" s="309"/>
      <c r="N169" s="309"/>
      <c r="P169" s="309"/>
    </row>
    <row r="170" spans="2:16">
      <c r="B170" s="297"/>
      <c r="C170" s="309"/>
      <c r="D170" s="309"/>
      <c r="E170" s="309"/>
      <c r="F170" s="309"/>
      <c r="G170" s="309"/>
      <c r="H170" s="309"/>
      <c r="I170" s="309"/>
      <c r="J170" s="309"/>
      <c r="K170" s="309"/>
      <c r="L170" s="320"/>
      <c r="M170" s="309"/>
      <c r="N170" s="309"/>
      <c r="P170" s="309"/>
    </row>
    <row r="171" spans="2:16">
      <c r="B171" s="297"/>
      <c r="C171" s="309"/>
      <c r="D171" s="309"/>
      <c r="E171" s="309"/>
      <c r="F171" s="309"/>
      <c r="G171" s="309"/>
      <c r="H171" s="309"/>
      <c r="I171" s="309"/>
      <c r="J171" s="309"/>
      <c r="K171" s="309"/>
      <c r="L171" s="320"/>
      <c r="M171" s="309"/>
      <c r="N171" s="309"/>
      <c r="P171" s="309"/>
    </row>
    <row r="172" spans="2:16">
      <c r="B172" s="309"/>
      <c r="C172" s="309"/>
      <c r="D172" s="309"/>
      <c r="E172" s="309"/>
      <c r="F172" s="309"/>
      <c r="G172" s="309"/>
      <c r="H172" s="309"/>
      <c r="I172" s="309"/>
      <c r="J172" s="309"/>
      <c r="K172" s="309"/>
      <c r="L172" s="320"/>
      <c r="M172" s="309"/>
      <c r="N172" s="309"/>
      <c r="P172" s="309"/>
    </row>
    <row r="173" spans="2:16">
      <c r="B173" s="309"/>
      <c r="C173" s="309"/>
      <c r="D173" s="309"/>
      <c r="E173" s="309"/>
      <c r="F173" s="309"/>
      <c r="G173" s="309"/>
      <c r="H173" s="309"/>
      <c r="I173" s="309"/>
      <c r="J173" s="309"/>
      <c r="K173" s="309"/>
      <c r="L173" s="320"/>
      <c r="M173" s="309"/>
      <c r="N173" s="309"/>
      <c r="P173" s="309"/>
    </row>
    <row r="174" spans="2:16">
      <c r="B174" s="317"/>
      <c r="C174" s="317"/>
      <c r="D174" s="317"/>
      <c r="E174" s="317"/>
      <c r="F174" s="317"/>
      <c r="G174" s="317"/>
      <c r="H174" s="317"/>
      <c r="I174" s="317"/>
      <c r="J174" s="317"/>
      <c r="K174" s="317"/>
      <c r="L174" s="321"/>
      <c r="M174" s="317"/>
      <c r="N174" s="317"/>
      <c r="P174" s="309"/>
    </row>
    <row r="175" spans="2:16">
      <c r="B175" s="309"/>
      <c r="C175" s="309"/>
      <c r="D175" s="309"/>
      <c r="E175" s="309"/>
      <c r="F175" s="309"/>
      <c r="G175" s="309"/>
      <c r="H175" s="309"/>
      <c r="I175" s="309"/>
      <c r="J175" s="309"/>
      <c r="K175" s="309"/>
      <c r="L175" s="320"/>
      <c r="M175" s="309"/>
      <c r="N175" s="309"/>
      <c r="P175" s="309"/>
    </row>
    <row r="176" spans="2:16">
      <c r="B176" s="309"/>
      <c r="C176" s="309"/>
      <c r="D176" s="309"/>
      <c r="E176" s="309"/>
      <c r="F176" s="309"/>
      <c r="G176" s="309"/>
      <c r="H176" s="309"/>
      <c r="I176" s="309"/>
      <c r="J176" s="309"/>
      <c r="K176" s="309"/>
      <c r="L176" s="320"/>
      <c r="M176" s="309"/>
      <c r="N176" s="309"/>
      <c r="P176" s="309"/>
    </row>
    <row r="177" spans="2:16">
      <c r="B177" s="304"/>
      <c r="C177" s="309"/>
      <c r="D177" s="309"/>
      <c r="E177" s="309"/>
      <c r="F177" s="309"/>
      <c r="G177" s="309"/>
      <c r="H177" s="309"/>
      <c r="I177" s="309"/>
      <c r="J177" s="309"/>
      <c r="K177" s="309"/>
      <c r="L177" s="320"/>
      <c r="M177" s="309"/>
      <c r="N177" s="309"/>
      <c r="P177" s="309"/>
    </row>
    <row r="178" spans="2:16">
      <c r="B178" s="309"/>
      <c r="C178" s="309"/>
      <c r="D178" s="309"/>
      <c r="E178" s="309"/>
      <c r="F178" s="309"/>
      <c r="G178" s="309"/>
      <c r="H178" s="309"/>
      <c r="I178" s="309"/>
      <c r="J178" s="309"/>
      <c r="K178" s="309"/>
      <c r="L178" s="320"/>
      <c r="M178" s="309"/>
      <c r="N178" s="309"/>
      <c r="P178" s="309"/>
    </row>
    <row r="179" spans="2:16">
      <c r="B179" s="309"/>
      <c r="C179" s="309"/>
      <c r="D179" s="304"/>
      <c r="E179" s="309"/>
      <c r="F179" s="309"/>
      <c r="G179" s="309"/>
      <c r="H179" s="309"/>
      <c r="I179" s="309"/>
      <c r="J179" s="309"/>
      <c r="K179" s="309"/>
      <c r="L179" s="320"/>
      <c r="M179" s="309"/>
      <c r="N179" s="309"/>
      <c r="P179" s="309"/>
    </row>
    <row r="180" spans="2:16">
      <c r="B180" s="309"/>
      <c r="C180" s="309"/>
      <c r="D180" s="304"/>
      <c r="E180" s="309"/>
      <c r="F180" s="309"/>
      <c r="G180" s="309"/>
      <c r="H180" s="309"/>
      <c r="I180" s="309"/>
      <c r="J180" s="309"/>
      <c r="K180" s="309"/>
      <c r="L180" s="320"/>
      <c r="M180" s="309"/>
      <c r="N180" s="309"/>
      <c r="P180" s="309"/>
    </row>
    <row r="181" spans="2:16">
      <c r="B181" s="309"/>
      <c r="C181" s="309"/>
      <c r="D181" s="309"/>
      <c r="E181" s="309"/>
      <c r="F181" s="309"/>
      <c r="G181" s="309"/>
      <c r="H181" s="309"/>
      <c r="I181" s="309"/>
      <c r="J181" s="309"/>
      <c r="K181" s="309"/>
      <c r="L181" s="320"/>
      <c r="M181" s="309"/>
      <c r="N181" s="309"/>
      <c r="P181" s="309"/>
    </row>
    <row r="182" spans="2:16">
      <c r="B182" s="309"/>
      <c r="C182" s="309"/>
      <c r="D182" s="309"/>
      <c r="E182" s="309"/>
      <c r="F182" s="309"/>
      <c r="G182" s="309"/>
      <c r="H182" s="309"/>
      <c r="I182" s="309"/>
      <c r="J182" s="309"/>
      <c r="K182" s="309"/>
      <c r="L182" s="320"/>
      <c r="M182" s="309"/>
      <c r="N182" s="309"/>
      <c r="P182" s="309"/>
    </row>
    <row r="183" spans="2:16">
      <c r="B183" s="304"/>
      <c r="C183" s="309"/>
      <c r="D183" s="309"/>
      <c r="E183" s="309"/>
      <c r="F183" s="309"/>
      <c r="G183" s="309"/>
      <c r="H183" s="309"/>
      <c r="I183" s="309"/>
      <c r="J183" s="309"/>
      <c r="K183" s="309"/>
      <c r="L183" s="320"/>
      <c r="M183" s="309"/>
      <c r="N183" s="309"/>
      <c r="P183" s="309"/>
    </row>
    <row r="184" spans="2:16" ht="15.75" thickBot="1">
      <c r="B184" s="309"/>
      <c r="C184" s="309"/>
      <c r="D184" s="309"/>
      <c r="E184" s="309"/>
      <c r="F184" s="309"/>
      <c r="G184" s="309"/>
      <c r="H184" s="309"/>
      <c r="I184" s="309"/>
      <c r="J184" s="309"/>
      <c r="K184" s="309"/>
      <c r="L184" s="320"/>
      <c r="M184" s="309"/>
      <c r="N184" s="309"/>
      <c r="P184" s="309"/>
    </row>
    <row r="185" spans="2:16" ht="15.75" thickBot="1">
      <c r="B185" s="314"/>
      <c r="C185" s="314"/>
      <c r="D185" s="314"/>
      <c r="E185" s="314"/>
      <c r="F185" s="309"/>
      <c r="G185" s="309"/>
      <c r="H185" s="309"/>
      <c r="I185" s="309"/>
      <c r="J185" s="309"/>
      <c r="K185" s="309"/>
      <c r="L185" s="320"/>
      <c r="M185" s="309"/>
      <c r="N185" s="309"/>
      <c r="P185" s="309"/>
    </row>
    <row r="186" spans="2:16" ht="15.75" thickBot="1">
      <c r="B186" s="315"/>
      <c r="C186" s="315"/>
      <c r="D186" s="315"/>
      <c r="E186" s="315"/>
      <c r="F186" s="309"/>
      <c r="G186" s="309"/>
      <c r="H186" s="309"/>
      <c r="I186" s="309"/>
      <c r="J186" s="309"/>
      <c r="K186" s="309"/>
      <c r="L186" s="320"/>
      <c r="M186" s="309"/>
      <c r="N186" s="309"/>
      <c r="P186" s="309"/>
    </row>
    <row r="187" spans="2:16" ht="15.75" thickBot="1">
      <c r="B187" s="316"/>
      <c r="C187" s="316"/>
      <c r="D187" s="316"/>
      <c r="E187" s="316"/>
      <c r="F187" s="309"/>
      <c r="G187" s="309"/>
      <c r="H187" s="309"/>
      <c r="I187" s="309"/>
      <c r="J187" s="309"/>
      <c r="K187" s="309"/>
      <c r="L187" s="320"/>
      <c r="M187" s="309"/>
      <c r="N187" s="309"/>
      <c r="P187" s="309"/>
    </row>
    <row r="188" spans="2:16" ht="15.75" thickBot="1">
      <c r="B188" s="315"/>
      <c r="C188" s="315"/>
      <c r="D188" s="315"/>
      <c r="E188" s="315"/>
      <c r="F188" s="309"/>
      <c r="G188" s="309"/>
      <c r="H188" s="309"/>
      <c r="I188" s="309"/>
      <c r="J188" s="309"/>
      <c r="K188" s="309"/>
      <c r="L188" s="320"/>
      <c r="M188" s="309"/>
      <c r="N188" s="309"/>
      <c r="P188" s="309"/>
    </row>
    <row r="189" spans="2:16" ht="15.75" thickBot="1">
      <c r="B189" s="316"/>
      <c r="C189" s="316"/>
      <c r="D189" s="316"/>
      <c r="E189" s="316"/>
      <c r="F189" s="309"/>
      <c r="G189" s="309"/>
      <c r="H189" s="309"/>
      <c r="I189" s="309"/>
      <c r="J189" s="309"/>
      <c r="K189" s="309"/>
      <c r="L189" s="320"/>
      <c r="M189" s="309"/>
      <c r="N189" s="309"/>
      <c r="P189" s="309"/>
    </row>
    <row r="190" spans="2:16">
      <c r="B190" s="309"/>
      <c r="C190" s="309"/>
      <c r="D190" s="309"/>
      <c r="E190" s="309"/>
      <c r="F190" s="309"/>
      <c r="G190" s="309"/>
      <c r="H190" s="309"/>
      <c r="I190" s="309"/>
      <c r="J190" s="309"/>
      <c r="K190" s="309"/>
      <c r="L190" s="320"/>
      <c r="M190" s="309"/>
      <c r="N190" s="309"/>
      <c r="P190" s="309"/>
    </row>
    <row r="191" spans="2:16">
      <c r="B191" s="309"/>
      <c r="C191" s="309"/>
      <c r="D191" s="309"/>
      <c r="E191" s="309"/>
      <c r="F191" s="309"/>
      <c r="G191" s="309"/>
      <c r="H191" s="309"/>
      <c r="I191" s="309"/>
      <c r="J191" s="309"/>
      <c r="K191" s="309"/>
      <c r="L191" s="320"/>
      <c r="M191" s="309"/>
      <c r="N191" s="309"/>
      <c r="P191" s="309"/>
    </row>
    <row r="192" spans="2:16">
      <c r="B192" s="304"/>
      <c r="C192" s="309"/>
      <c r="D192" s="309"/>
      <c r="E192" s="309"/>
      <c r="F192" s="309"/>
      <c r="G192" s="309"/>
      <c r="H192" s="309"/>
      <c r="I192" s="309"/>
      <c r="J192" s="309"/>
      <c r="K192" s="309"/>
      <c r="L192" s="320"/>
      <c r="M192" s="309"/>
      <c r="N192" s="309"/>
      <c r="P192" s="309"/>
    </row>
    <row r="193" spans="2:16">
      <c r="B193" s="297"/>
      <c r="C193" s="309"/>
      <c r="D193" s="309"/>
      <c r="E193" s="309"/>
      <c r="F193" s="309"/>
      <c r="G193" s="309"/>
      <c r="H193" s="309"/>
      <c r="I193" s="309"/>
      <c r="J193" s="309"/>
      <c r="K193" s="309"/>
      <c r="L193" s="320"/>
      <c r="M193" s="309"/>
      <c r="N193" s="309"/>
      <c r="P193" s="309"/>
    </row>
    <row r="194" spans="2:16">
      <c r="B194" s="297"/>
      <c r="C194" s="309"/>
      <c r="D194" s="309"/>
      <c r="E194" s="309"/>
      <c r="F194" s="309"/>
      <c r="G194" s="309"/>
      <c r="H194" s="309"/>
      <c r="I194" s="309"/>
      <c r="J194" s="309"/>
      <c r="K194" s="309"/>
      <c r="L194" s="320"/>
      <c r="M194" s="309"/>
      <c r="N194" s="309"/>
      <c r="P194" s="309"/>
    </row>
    <row r="195" spans="2:16">
      <c r="B195" s="297"/>
      <c r="C195" s="309"/>
      <c r="D195" s="309"/>
      <c r="E195" s="309"/>
      <c r="F195" s="309"/>
      <c r="G195" s="309"/>
      <c r="H195" s="309"/>
      <c r="I195" s="309"/>
      <c r="J195" s="309"/>
      <c r="K195" s="309"/>
      <c r="L195" s="320"/>
      <c r="M195" s="309"/>
      <c r="N195" s="309"/>
      <c r="P195" s="309"/>
    </row>
    <row r="196" spans="2:16">
      <c r="B196" s="309"/>
      <c r="C196" s="309"/>
      <c r="D196" s="309"/>
      <c r="E196" s="309"/>
      <c r="F196" s="309"/>
      <c r="G196" s="309"/>
      <c r="H196" s="309"/>
      <c r="I196" s="309"/>
      <c r="J196" s="309"/>
      <c r="K196" s="309"/>
      <c r="L196" s="320"/>
      <c r="M196" s="309"/>
      <c r="N196" s="309"/>
      <c r="P196" s="309"/>
    </row>
    <row r="197" spans="2:16">
      <c r="B197" s="309"/>
      <c r="C197" s="309"/>
      <c r="D197" s="309"/>
      <c r="E197" s="309"/>
      <c r="F197" s="309"/>
      <c r="G197" s="309"/>
      <c r="H197" s="309"/>
      <c r="I197" s="309"/>
      <c r="J197" s="309"/>
      <c r="K197" s="317"/>
      <c r="L197" s="321"/>
      <c r="M197" s="317"/>
      <c r="N197" s="317"/>
      <c r="P197" s="309"/>
    </row>
    <row r="198" spans="2:16">
      <c r="B198" s="317"/>
      <c r="C198" s="317"/>
      <c r="D198" s="317"/>
      <c r="E198" s="317"/>
      <c r="F198" s="317"/>
      <c r="G198" s="317"/>
      <c r="H198" s="317"/>
      <c r="I198" s="317"/>
      <c r="J198" s="317"/>
      <c r="K198" s="309"/>
      <c r="L198" s="320"/>
      <c r="M198" s="309"/>
      <c r="N198" s="309"/>
      <c r="P198" s="309"/>
    </row>
    <row r="199" spans="2:16">
      <c r="B199" s="309"/>
      <c r="C199" s="309"/>
      <c r="D199" s="309"/>
      <c r="E199" s="309"/>
      <c r="F199" s="309"/>
      <c r="G199" s="309"/>
      <c r="H199" s="309"/>
      <c r="I199" s="309"/>
      <c r="J199" s="309"/>
      <c r="K199" s="309"/>
      <c r="L199" s="320"/>
      <c r="M199" s="309"/>
      <c r="N199" s="309"/>
      <c r="P199" s="309"/>
    </row>
    <row r="200" spans="2:16">
      <c r="B200" s="309"/>
      <c r="C200" s="309"/>
      <c r="D200" s="309"/>
      <c r="E200" s="309"/>
      <c r="F200" s="309"/>
      <c r="G200" s="309"/>
      <c r="H200" s="309"/>
      <c r="I200" s="309"/>
      <c r="J200" s="309"/>
      <c r="K200" s="309"/>
      <c r="L200" s="320"/>
      <c r="M200" s="309"/>
      <c r="N200" s="309"/>
      <c r="P200" s="309"/>
    </row>
    <row r="201" spans="2:16">
      <c r="B201" s="304"/>
      <c r="C201" s="309"/>
      <c r="D201" s="309"/>
      <c r="E201" s="309"/>
      <c r="F201" s="309"/>
      <c r="G201" s="309"/>
      <c r="H201" s="309"/>
      <c r="I201" s="309"/>
      <c r="J201" s="309"/>
      <c r="K201" s="309"/>
      <c r="L201" s="320"/>
      <c r="M201" s="309"/>
      <c r="N201" s="309"/>
      <c r="P201" s="309"/>
    </row>
    <row r="202" spans="2:16">
      <c r="B202" s="309"/>
      <c r="C202" s="309"/>
      <c r="D202" s="309"/>
      <c r="E202" s="309"/>
      <c r="F202" s="309"/>
      <c r="G202" s="309"/>
      <c r="H202" s="309"/>
      <c r="I202" s="309"/>
      <c r="J202" s="309"/>
      <c r="K202" s="309"/>
      <c r="L202" s="320"/>
      <c r="M202" s="309"/>
      <c r="N202" s="309"/>
      <c r="P202" s="309"/>
    </row>
    <row r="203" spans="2:16">
      <c r="B203" s="309"/>
      <c r="C203" s="309"/>
      <c r="D203" s="304"/>
      <c r="E203" s="309"/>
      <c r="F203" s="309"/>
      <c r="G203" s="309"/>
      <c r="H203" s="309"/>
      <c r="I203" s="309"/>
      <c r="J203" s="309"/>
      <c r="K203" s="309"/>
      <c r="L203" s="320"/>
      <c r="M203" s="309"/>
      <c r="N203" s="309"/>
      <c r="P203" s="309"/>
    </row>
    <row r="204" spans="2:16">
      <c r="B204" s="309"/>
      <c r="C204" s="309"/>
      <c r="D204" s="304"/>
      <c r="E204" s="309"/>
      <c r="F204" s="309"/>
      <c r="G204" s="309"/>
      <c r="H204" s="309"/>
      <c r="I204" s="309"/>
      <c r="J204" s="309"/>
      <c r="K204" s="309"/>
      <c r="L204" s="320"/>
      <c r="M204" s="309"/>
      <c r="N204" s="309"/>
      <c r="P204" s="309"/>
    </row>
    <row r="205" spans="2:16">
      <c r="B205" s="309"/>
      <c r="C205" s="309"/>
      <c r="D205" s="309"/>
      <c r="E205" s="309"/>
      <c r="F205" s="309"/>
      <c r="G205" s="309"/>
      <c r="H205" s="309"/>
      <c r="I205" s="309"/>
      <c r="J205" s="309"/>
      <c r="K205" s="309"/>
      <c r="L205" s="320"/>
      <c r="M205" s="309"/>
      <c r="N205" s="309"/>
      <c r="P205" s="309"/>
    </row>
    <row r="206" spans="2:16">
      <c r="B206" s="309"/>
      <c r="C206" s="309"/>
      <c r="D206" s="309"/>
      <c r="E206" s="309"/>
      <c r="F206" s="309"/>
      <c r="G206" s="309"/>
      <c r="H206" s="309"/>
      <c r="I206" s="309"/>
      <c r="J206" s="309"/>
      <c r="K206" s="309"/>
      <c r="L206" s="320"/>
      <c r="M206" s="309"/>
      <c r="N206" s="309"/>
      <c r="P206" s="309"/>
    </row>
    <row r="207" spans="2:16">
      <c r="B207" s="304"/>
      <c r="C207" s="309"/>
      <c r="D207" s="309"/>
      <c r="E207" s="309"/>
      <c r="F207" s="309"/>
      <c r="G207" s="309"/>
      <c r="H207" s="309"/>
      <c r="I207" s="309"/>
      <c r="J207" s="309"/>
      <c r="K207" s="309"/>
      <c r="L207" s="320"/>
      <c r="M207" s="309"/>
      <c r="N207" s="309"/>
      <c r="P207" s="309"/>
    </row>
    <row r="208" spans="2:16" ht="15.75" thickBot="1">
      <c r="B208" s="309"/>
      <c r="C208" s="309"/>
      <c r="D208" s="309"/>
      <c r="E208" s="309"/>
      <c r="F208" s="309"/>
      <c r="G208" s="309"/>
      <c r="H208" s="309"/>
      <c r="I208" s="309"/>
      <c r="J208" s="309"/>
      <c r="K208" s="309"/>
      <c r="L208" s="320"/>
      <c r="M208" s="309"/>
      <c r="N208" s="309"/>
      <c r="P208" s="309"/>
    </row>
    <row r="209" spans="2:16" ht="15.75" thickBot="1">
      <c r="B209" s="314"/>
      <c r="C209" s="314"/>
      <c r="D209" s="314"/>
      <c r="E209" s="314"/>
      <c r="F209" s="309"/>
      <c r="G209" s="309"/>
      <c r="H209" s="309"/>
      <c r="I209" s="309"/>
      <c r="J209" s="309"/>
      <c r="K209" s="309"/>
      <c r="L209" s="320"/>
      <c r="M209" s="309"/>
      <c r="N209" s="309"/>
      <c r="P209" s="309"/>
    </row>
    <row r="210" spans="2:16" ht="15.75" thickBot="1">
      <c r="B210" s="315"/>
      <c r="C210" s="315"/>
      <c r="D210" s="315"/>
      <c r="E210" s="315"/>
      <c r="F210" s="309"/>
      <c r="G210" s="309"/>
      <c r="H210" s="309"/>
      <c r="I210" s="309"/>
      <c r="J210" s="309"/>
      <c r="K210" s="309"/>
      <c r="L210" s="320"/>
      <c r="M210" s="309"/>
      <c r="N210" s="309"/>
      <c r="P210" s="309"/>
    </row>
    <row r="211" spans="2:16" ht="15.75" thickBot="1">
      <c r="B211" s="316"/>
      <c r="C211" s="316"/>
      <c r="D211" s="316"/>
      <c r="E211" s="316"/>
      <c r="F211" s="309"/>
      <c r="G211" s="309"/>
      <c r="H211" s="309"/>
      <c r="I211" s="309"/>
      <c r="J211" s="309"/>
      <c r="K211" s="309"/>
      <c r="L211" s="320"/>
      <c r="M211" s="309"/>
      <c r="N211" s="309"/>
      <c r="P211" s="309"/>
    </row>
    <row r="212" spans="2:16" ht="15.75" thickBot="1">
      <c r="B212" s="315"/>
      <c r="C212" s="315"/>
      <c r="D212" s="315"/>
      <c r="E212" s="315"/>
      <c r="F212" s="309"/>
      <c r="G212" s="309"/>
      <c r="H212" s="309"/>
      <c r="I212" s="309"/>
      <c r="J212" s="309"/>
      <c r="K212" s="309"/>
      <c r="L212" s="320"/>
      <c r="M212" s="309"/>
      <c r="N212" s="309"/>
      <c r="P212" s="309"/>
    </row>
    <row r="213" spans="2:16" ht="15.75" thickBot="1">
      <c r="B213" s="316"/>
      <c r="C213" s="316"/>
      <c r="D213" s="316"/>
      <c r="E213" s="316"/>
      <c r="F213" s="309"/>
      <c r="G213" s="309"/>
      <c r="H213" s="309"/>
      <c r="I213" s="309"/>
      <c r="J213" s="309"/>
      <c r="K213" s="309"/>
      <c r="L213" s="320"/>
      <c r="M213" s="309"/>
      <c r="N213" s="309"/>
      <c r="P213" s="309"/>
    </row>
    <row r="214" spans="2:16">
      <c r="B214" s="309"/>
      <c r="C214" s="309"/>
      <c r="D214" s="309"/>
      <c r="E214" s="309"/>
      <c r="F214" s="309"/>
      <c r="G214" s="309"/>
      <c r="H214" s="309"/>
      <c r="I214" s="309"/>
      <c r="J214" s="309"/>
      <c r="K214" s="309"/>
      <c r="L214" s="320"/>
      <c r="M214" s="309"/>
      <c r="N214" s="309"/>
      <c r="P214" s="309"/>
    </row>
    <row r="215" spans="2:16">
      <c r="B215" s="309"/>
      <c r="C215" s="309"/>
      <c r="D215" s="309"/>
      <c r="E215" s="309"/>
      <c r="F215" s="309"/>
      <c r="G215" s="309"/>
      <c r="H215" s="309"/>
      <c r="I215" s="309"/>
      <c r="J215" s="309"/>
      <c r="K215" s="309"/>
      <c r="L215" s="320"/>
      <c r="M215" s="309"/>
      <c r="N215" s="309"/>
      <c r="P215" s="309"/>
    </row>
    <row r="216" spans="2:16">
      <c r="B216" s="304"/>
      <c r="C216" s="309"/>
      <c r="D216" s="309"/>
      <c r="E216" s="309"/>
      <c r="F216" s="309"/>
      <c r="G216" s="309"/>
      <c r="H216" s="309"/>
      <c r="I216" s="309"/>
      <c r="J216" s="309"/>
      <c r="K216" s="309"/>
      <c r="L216" s="320"/>
      <c r="M216" s="309"/>
      <c r="N216" s="309"/>
      <c r="P216" s="309"/>
    </row>
    <row r="217" spans="2:16">
      <c r="B217" s="297"/>
      <c r="C217" s="309"/>
      <c r="D217" s="309"/>
      <c r="E217" s="309"/>
      <c r="F217" s="309"/>
      <c r="G217" s="309"/>
      <c r="H217" s="309"/>
      <c r="I217" s="309"/>
      <c r="J217" s="309"/>
      <c r="K217" s="309"/>
      <c r="L217" s="320"/>
      <c r="M217" s="309"/>
      <c r="N217" s="309"/>
      <c r="P217" s="309"/>
    </row>
    <row r="218" spans="2:16">
      <c r="B218" s="297"/>
      <c r="C218" s="309"/>
      <c r="D218" s="309"/>
      <c r="E218" s="309"/>
      <c r="F218" s="309"/>
      <c r="G218" s="309"/>
      <c r="H218" s="309"/>
      <c r="I218" s="309"/>
      <c r="J218" s="309"/>
      <c r="K218" s="309"/>
      <c r="L218" s="320"/>
      <c r="M218" s="309"/>
      <c r="N218" s="309"/>
      <c r="P218" s="309"/>
    </row>
    <row r="219" spans="2:16">
      <c r="B219" s="297"/>
      <c r="C219" s="309"/>
      <c r="D219" s="309"/>
      <c r="E219" s="309"/>
      <c r="F219" s="309"/>
      <c r="G219" s="309"/>
      <c r="H219" s="309"/>
      <c r="I219" s="309"/>
      <c r="J219" s="309"/>
      <c r="K219" s="309"/>
      <c r="L219" s="320"/>
      <c r="M219" s="309"/>
      <c r="N219" s="309"/>
      <c r="P219" s="309"/>
    </row>
    <row r="220" spans="2:16">
      <c r="B220" s="309"/>
      <c r="C220" s="309"/>
      <c r="D220" s="309"/>
      <c r="E220" s="309"/>
      <c r="F220" s="309"/>
      <c r="G220" s="309"/>
      <c r="H220" s="309"/>
      <c r="I220" s="309"/>
      <c r="J220" s="309"/>
      <c r="K220" s="309"/>
      <c r="L220" s="320"/>
      <c r="M220" s="309"/>
      <c r="N220" s="309"/>
      <c r="P220" s="309"/>
    </row>
    <row r="221" spans="2:16">
      <c r="B221" s="309"/>
      <c r="C221" s="309"/>
      <c r="D221" s="309"/>
      <c r="E221" s="309"/>
      <c r="F221" s="309"/>
      <c r="G221" s="309"/>
      <c r="H221" s="309"/>
      <c r="I221" s="309"/>
      <c r="J221" s="309"/>
      <c r="K221" s="317"/>
      <c r="L221" s="321"/>
      <c r="M221" s="317"/>
      <c r="N221" s="317"/>
      <c r="P221" s="309"/>
    </row>
    <row r="222" spans="2:16">
      <c r="B222" s="317"/>
      <c r="C222" s="317"/>
      <c r="D222" s="317"/>
      <c r="E222" s="317"/>
      <c r="F222" s="317"/>
      <c r="G222" s="317"/>
      <c r="H222" s="317"/>
      <c r="I222" s="317"/>
      <c r="J222" s="317"/>
      <c r="K222" s="309"/>
      <c r="L222" s="320"/>
      <c r="M222" s="309"/>
      <c r="N222" s="309"/>
      <c r="P222" s="309"/>
    </row>
    <row r="223" spans="2:16">
      <c r="B223" s="309"/>
      <c r="C223" s="309"/>
      <c r="D223" s="309"/>
      <c r="E223" s="309"/>
      <c r="F223" s="309"/>
      <c r="G223" s="309"/>
      <c r="H223" s="309"/>
      <c r="I223" s="309"/>
      <c r="J223" s="309"/>
      <c r="K223" s="309"/>
      <c r="L223" s="320"/>
      <c r="M223" s="309"/>
      <c r="N223" s="309"/>
      <c r="P223" s="309"/>
    </row>
    <row r="224" spans="2:16">
      <c r="B224" s="309"/>
      <c r="C224" s="309"/>
      <c r="D224" s="309"/>
      <c r="E224" s="309"/>
      <c r="F224" s="309"/>
      <c r="G224" s="309"/>
      <c r="H224" s="309"/>
      <c r="I224" s="309"/>
      <c r="J224" s="309"/>
      <c r="K224" s="309"/>
      <c r="L224" s="320"/>
      <c r="M224" s="309"/>
      <c r="N224" s="309"/>
      <c r="P224" s="309"/>
    </row>
    <row r="225" spans="2:16">
      <c r="B225" s="304"/>
      <c r="C225" s="309"/>
      <c r="D225" s="309"/>
      <c r="E225" s="309"/>
      <c r="F225" s="309"/>
      <c r="G225" s="309"/>
      <c r="H225" s="309"/>
      <c r="I225" s="309"/>
      <c r="J225" s="309"/>
      <c r="K225" s="309"/>
      <c r="L225" s="320"/>
      <c r="M225" s="309"/>
      <c r="N225" s="309"/>
      <c r="P225" s="309"/>
    </row>
    <row r="226" spans="2:16">
      <c r="B226" s="309"/>
      <c r="C226" s="309"/>
      <c r="D226" s="309"/>
      <c r="E226" s="309"/>
      <c r="F226" s="309"/>
      <c r="G226" s="309"/>
      <c r="H226" s="309"/>
      <c r="I226" s="309"/>
      <c r="J226" s="309"/>
      <c r="K226" s="309"/>
      <c r="L226" s="320"/>
      <c r="M226" s="309"/>
      <c r="N226" s="309"/>
      <c r="P226" s="309"/>
    </row>
    <row r="227" spans="2:16">
      <c r="B227" s="309"/>
      <c r="C227" s="309"/>
      <c r="D227" s="304"/>
      <c r="E227" s="309"/>
      <c r="F227" s="309"/>
      <c r="G227" s="309"/>
      <c r="H227" s="309"/>
      <c r="I227" s="309"/>
      <c r="J227" s="309"/>
      <c r="K227" s="309"/>
      <c r="L227" s="320"/>
      <c r="M227" s="309"/>
      <c r="N227" s="309"/>
      <c r="P227" s="309"/>
    </row>
    <row r="228" spans="2:16">
      <c r="B228" s="309"/>
      <c r="C228" s="309"/>
      <c r="D228" s="304"/>
      <c r="E228" s="309"/>
      <c r="F228" s="309"/>
      <c r="G228" s="309"/>
      <c r="H228" s="309"/>
      <c r="I228" s="309"/>
      <c r="J228" s="309"/>
      <c r="K228" s="309"/>
      <c r="L228" s="320"/>
      <c r="M228" s="309"/>
      <c r="N228" s="309"/>
      <c r="P228" s="309"/>
    </row>
    <row r="229" spans="2:16">
      <c r="B229" s="309"/>
      <c r="C229" s="309"/>
      <c r="D229" s="309"/>
      <c r="E229" s="309"/>
      <c r="F229" s="309"/>
      <c r="G229" s="309"/>
      <c r="H229" s="309"/>
      <c r="I229" s="309"/>
      <c r="J229" s="309"/>
      <c r="K229" s="309"/>
      <c r="L229" s="320"/>
      <c r="M229" s="309"/>
      <c r="N229" s="309"/>
      <c r="P229" s="309"/>
    </row>
    <row r="230" spans="2:16">
      <c r="B230" s="309"/>
      <c r="C230" s="309"/>
      <c r="D230" s="309"/>
      <c r="E230" s="309"/>
      <c r="F230" s="309"/>
      <c r="G230" s="309"/>
      <c r="H230" s="309"/>
      <c r="I230" s="309"/>
      <c r="J230" s="309"/>
      <c r="K230" s="309"/>
      <c r="L230" s="320"/>
      <c r="M230" s="309"/>
      <c r="N230" s="309"/>
      <c r="P230" s="309"/>
    </row>
    <row r="231" spans="2:16">
      <c r="B231" s="304"/>
      <c r="C231" s="309"/>
      <c r="D231" s="309"/>
      <c r="E231" s="309"/>
      <c r="F231" s="309"/>
      <c r="G231" s="309"/>
      <c r="H231" s="309"/>
      <c r="I231" s="309"/>
      <c r="J231" s="309"/>
      <c r="K231" s="309"/>
      <c r="L231" s="320"/>
      <c r="M231" s="309"/>
      <c r="N231" s="309"/>
      <c r="P231" s="309"/>
    </row>
    <row r="232" spans="2:16" ht="15.75" thickBot="1">
      <c r="B232" s="309"/>
      <c r="C232" s="309"/>
      <c r="D232" s="309"/>
      <c r="E232" s="309"/>
      <c r="F232" s="309"/>
      <c r="G232" s="309"/>
      <c r="H232" s="309"/>
      <c r="I232" s="309"/>
      <c r="J232" s="309"/>
      <c r="K232" s="309"/>
      <c r="L232" s="320"/>
      <c r="M232" s="309"/>
      <c r="N232" s="309"/>
      <c r="P232" s="309"/>
    </row>
    <row r="233" spans="2:16" ht="15.75" thickBot="1">
      <c r="B233" s="314"/>
      <c r="C233" s="314"/>
      <c r="D233" s="314"/>
      <c r="E233" s="314"/>
      <c r="F233" s="309"/>
      <c r="G233" s="309"/>
      <c r="H233" s="309"/>
      <c r="I233" s="309"/>
      <c r="J233" s="309"/>
      <c r="K233" s="309"/>
      <c r="L233" s="320"/>
      <c r="M233" s="309"/>
      <c r="N233" s="309"/>
      <c r="P233" s="309"/>
    </row>
    <row r="234" spans="2:16" ht="15.75" thickBot="1">
      <c r="B234" s="315"/>
      <c r="C234" s="315"/>
      <c r="D234" s="315"/>
      <c r="E234" s="315"/>
      <c r="F234" s="309"/>
      <c r="G234" s="309"/>
      <c r="H234" s="309"/>
      <c r="I234" s="309"/>
      <c r="J234" s="309"/>
      <c r="K234" s="309"/>
      <c r="L234" s="320"/>
      <c r="M234" s="309"/>
      <c r="N234" s="309"/>
      <c r="P234" s="309"/>
    </row>
    <row r="235" spans="2:16" ht="15.75" thickBot="1">
      <c r="B235" s="316"/>
      <c r="C235" s="316"/>
      <c r="D235" s="316"/>
      <c r="E235" s="316"/>
      <c r="F235" s="309"/>
      <c r="G235" s="309"/>
      <c r="H235" s="309"/>
      <c r="I235" s="309"/>
      <c r="J235" s="309"/>
      <c r="K235" s="309"/>
      <c r="L235" s="320"/>
      <c r="M235" s="309"/>
      <c r="N235" s="309"/>
      <c r="P235" s="309"/>
    </row>
    <row r="236" spans="2:16" ht="15.75" thickBot="1">
      <c r="B236" s="315"/>
      <c r="C236" s="315"/>
      <c r="D236" s="315"/>
      <c r="E236" s="315"/>
      <c r="F236" s="309"/>
      <c r="G236" s="309"/>
      <c r="H236" s="309"/>
      <c r="I236" s="309"/>
      <c r="J236" s="309"/>
      <c r="K236" s="309"/>
      <c r="L236" s="320"/>
      <c r="M236" s="309"/>
      <c r="N236" s="309"/>
      <c r="P236" s="309"/>
    </row>
    <row r="237" spans="2:16" ht="15.75" thickBot="1">
      <c r="B237" s="316"/>
      <c r="C237" s="316"/>
      <c r="D237" s="316"/>
      <c r="E237" s="316"/>
      <c r="F237" s="309"/>
      <c r="G237" s="309"/>
      <c r="H237" s="309"/>
      <c r="I237" s="309"/>
      <c r="J237" s="309"/>
      <c r="K237" s="309"/>
      <c r="L237" s="320"/>
      <c r="M237" s="309"/>
      <c r="N237" s="309"/>
      <c r="P237" s="309"/>
    </row>
    <row r="238" spans="2:16">
      <c r="B238" s="309"/>
      <c r="C238" s="309"/>
      <c r="D238" s="309"/>
      <c r="E238" s="309"/>
      <c r="F238" s="309"/>
      <c r="G238" s="309"/>
      <c r="H238" s="309"/>
      <c r="I238" s="309"/>
      <c r="J238" s="309"/>
      <c r="K238" s="309"/>
      <c r="L238" s="320"/>
      <c r="M238" s="309"/>
      <c r="N238" s="309"/>
      <c r="P238" s="309"/>
    </row>
    <row r="239" spans="2:16">
      <c r="B239" s="309"/>
      <c r="C239" s="309"/>
      <c r="D239" s="309"/>
      <c r="E239" s="309"/>
      <c r="F239" s="309"/>
      <c r="G239" s="309"/>
      <c r="H239" s="309"/>
      <c r="I239" s="309"/>
      <c r="J239" s="309"/>
      <c r="K239" s="309"/>
      <c r="L239" s="320"/>
      <c r="M239" s="309"/>
      <c r="N239" s="309"/>
      <c r="P239" s="309"/>
    </row>
    <row r="240" spans="2:16">
      <c r="B240" s="304"/>
      <c r="C240" s="309"/>
      <c r="D240" s="309"/>
      <c r="E240" s="309"/>
      <c r="F240" s="309"/>
      <c r="G240" s="309"/>
      <c r="H240" s="309"/>
      <c r="I240" s="309"/>
      <c r="J240" s="309"/>
      <c r="K240" s="309"/>
      <c r="L240" s="320"/>
      <c r="M240" s="309"/>
      <c r="N240" s="309"/>
      <c r="P240" s="309"/>
    </row>
    <row r="241" spans="2:16">
      <c r="B241" s="297"/>
      <c r="C241" s="309"/>
      <c r="D241" s="309"/>
      <c r="E241" s="309"/>
      <c r="F241" s="309"/>
      <c r="G241" s="309"/>
      <c r="H241" s="309"/>
      <c r="I241" s="309"/>
      <c r="J241" s="309"/>
      <c r="K241" s="309"/>
      <c r="L241" s="320"/>
      <c r="M241" s="309"/>
      <c r="N241" s="309"/>
      <c r="P241" s="309"/>
    </row>
    <row r="242" spans="2:16">
      <c r="B242" s="297"/>
      <c r="C242" s="309"/>
      <c r="D242" s="309"/>
      <c r="E242" s="309"/>
      <c r="F242" s="309"/>
      <c r="G242" s="309"/>
      <c r="H242" s="309"/>
      <c r="I242" s="309"/>
      <c r="J242" s="309"/>
      <c r="K242" s="309"/>
      <c r="L242" s="320"/>
      <c r="M242" s="309"/>
      <c r="N242" s="309"/>
      <c r="P242" s="309"/>
    </row>
    <row r="243" spans="2:16">
      <c r="B243" s="297"/>
      <c r="C243" s="309"/>
      <c r="D243" s="309"/>
      <c r="E243" s="309"/>
      <c r="F243" s="309"/>
      <c r="G243" s="309"/>
      <c r="H243" s="309"/>
      <c r="I243" s="309"/>
      <c r="J243" s="309"/>
      <c r="K243" s="309"/>
      <c r="L243" s="320"/>
      <c r="M243" s="309"/>
      <c r="N243" s="309"/>
      <c r="P243" s="309"/>
    </row>
    <row r="244" spans="2:16">
      <c r="B244" s="309"/>
      <c r="C244" s="309"/>
      <c r="D244" s="309"/>
      <c r="E244" s="309"/>
      <c r="F244" s="309"/>
      <c r="G244" s="309"/>
      <c r="H244" s="309"/>
      <c r="I244" s="309"/>
      <c r="J244" s="309"/>
      <c r="K244" s="309"/>
      <c r="L244" s="320"/>
      <c r="M244" s="309"/>
      <c r="N244" s="309"/>
      <c r="P244" s="309"/>
    </row>
    <row r="245" spans="2:16">
      <c r="B245" s="309"/>
      <c r="C245" s="309"/>
      <c r="D245" s="309"/>
      <c r="E245" s="309"/>
      <c r="F245" s="309"/>
      <c r="G245" s="309"/>
      <c r="H245" s="309"/>
      <c r="I245" s="309"/>
      <c r="J245" s="309"/>
      <c r="K245" s="317"/>
      <c r="L245" s="321"/>
      <c r="M245" s="317"/>
      <c r="N245" s="317"/>
      <c r="P245" s="309"/>
    </row>
    <row r="246" spans="2:16">
      <c r="B246" s="317"/>
      <c r="C246" s="317"/>
      <c r="D246" s="317"/>
      <c r="E246" s="317"/>
      <c r="F246" s="317"/>
      <c r="G246" s="317"/>
      <c r="H246" s="317"/>
      <c r="I246" s="317"/>
      <c r="J246" s="317"/>
      <c r="K246" s="309"/>
      <c r="L246" s="320"/>
      <c r="M246" s="309"/>
      <c r="N246" s="309"/>
      <c r="P246" s="309"/>
    </row>
    <row r="247" spans="2:16">
      <c r="B247" s="309"/>
      <c r="C247" s="309"/>
      <c r="D247" s="309"/>
      <c r="E247" s="309"/>
      <c r="F247" s="309"/>
      <c r="G247" s="309"/>
      <c r="H247" s="309"/>
      <c r="I247" s="309"/>
      <c r="J247" s="309"/>
      <c r="K247" s="309"/>
      <c r="L247" s="320"/>
      <c r="M247" s="309"/>
      <c r="N247" s="309"/>
      <c r="P247" s="309"/>
    </row>
    <row r="248" spans="2:16">
      <c r="B248" s="309"/>
      <c r="C248" s="309"/>
      <c r="D248" s="309"/>
      <c r="E248" s="309"/>
      <c r="F248" s="309"/>
      <c r="G248" s="309"/>
      <c r="H248" s="309"/>
      <c r="I248" s="309"/>
      <c r="J248" s="309"/>
      <c r="K248" s="309"/>
      <c r="L248" s="320"/>
      <c r="M248" s="309"/>
      <c r="N248" s="309"/>
      <c r="P248" s="309"/>
    </row>
    <row r="249" spans="2:16">
      <c r="B249" s="304"/>
      <c r="C249" s="309"/>
      <c r="D249" s="309"/>
      <c r="E249" s="309"/>
      <c r="F249" s="309"/>
      <c r="G249" s="309"/>
      <c r="H249" s="309"/>
      <c r="I249" s="309"/>
      <c r="J249" s="309"/>
      <c r="K249" s="309"/>
      <c r="L249" s="320"/>
      <c r="M249" s="309"/>
      <c r="N249" s="309"/>
      <c r="P249" s="309"/>
    </row>
    <row r="250" spans="2:16">
      <c r="B250" s="309"/>
      <c r="C250" s="309"/>
      <c r="D250" s="309"/>
      <c r="E250" s="309"/>
      <c r="F250" s="309"/>
      <c r="G250" s="309"/>
      <c r="H250" s="309"/>
      <c r="I250" s="309"/>
      <c r="J250" s="309"/>
      <c r="K250" s="309"/>
      <c r="L250" s="320"/>
      <c r="M250" s="309"/>
      <c r="N250" s="309"/>
      <c r="P250" s="309"/>
    </row>
    <row r="251" spans="2:16">
      <c r="B251" s="309"/>
      <c r="C251" s="309"/>
      <c r="D251" s="304"/>
      <c r="E251" s="309"/>
      <c r="F251" s="309"/>
      <c r="G251" s="309"/>
      <c r="H251" s="309"/>
      <c r="I251" s="309"/>
      <c r="J251" s="309"/>
      <c r="K251" s="309"/>
      <c r="L251" s="320"/>
      <c r="M251" s="309"/>
      <c r="N251" s="309"/>
      <c r="P251" s="309"/>
    </row>
    <row r="252" spans="2:16">
      <c r="B252" s="309"/>
      <c r="C252" s="309"/>
      <c r="D252" s="304"/>
      <c r="E252" s="309"/>
      <c r="F252" s="309"/>
      <c r="G252" s="309"/>
      <c r="H252" s="309"/>
      <c r="I252" s="309"/>
      <c r="J252" s="309"/>
      <c r="K252" s="309"/>
      <c r="L252" s="320"/>
      <c r="M252" s="309"/>
      <c r="N252" s="309"/>
      <c r="P252" s="309"/>
    </row>
    <row r="253" spans="2:16">
      <c r="B253" s="309"/>
      <c r="C253" s="309"/>
      <c r="D253" s="309"/>
      <c r="E253" s="309"/>
      <c r="F253" s="309"/>
      <c r="G253" s="309"/>
      <c r="H253" s="309"/>
      <c r="I253" s="309"/>
      <c r="J253" s="309"/>
      <c r="K253" s="309"/>
      <c r="L253" s="320"/>
      <c r="M253" s="309"/>
      <c r="N253" s="309"/>
      <c r="P253" s="309"/>
    </row>
    <row r="254" spans="2:16">
      <c r="B254" s="309"/>
      <c r="C254" s="309"/>
      <c r="D254" s="309"/>
      <c r="E254" s="309"/>
      <c r="F254" s="309"/>
      <c r="G254" s="309"/>
      <c r="H254" s="309"/>
      <c r="I254" s="309"/>
      <c r="J254" s="309"/>
      <c r="K254" s="309"/>
      <c r="L254" s="320"/>
      <c r="M254" s="309"/>
      <c r="N254" s="309"/>
      <c r="P254" s="309"/>
    </row>
    <row r="255" spans="2:16">
      <c r="B255" s="304"/>
      <c r="C255" s="309"/>
      <c r="D255" s="309"/>
      <c r="E255" s="309"/>
      <c r="F255" s="309"/>
      <c r="G255" s="309"/>
      <c r="H255" s="309"/>
      <c r="I255" s="309"/>
      <c r="J255" s="309"/>
      <c r="K255" s="309"/>
      <c r="L255" s="320"/>
      <c r="M255" s="309"/>
      <c r="N255" s="309"/>
      <c r="P255" s="309"/>
    </row>
    <row r="256" spans="2:16" ht="15.75" thickBot="1">
      <c r="B256" s="309"/>
      <c r="C256" s="309"/>
      <c r="D256" s="309"/>
      <c r="E256" s="309"/>
      <c r="F256" s="309"/>
      <c r="G256" s="309"/>
      <c r="H256" s="309"/>
      <c r="I256" s="309"/>
      <c r="J256" s="309"/>
      <c r="K256" s="309"/>
      <c r="L256" s="320"/>
      <c r="M256" s="309"/>
      <c r="N256" s="309"/>
      <c r="P256" s="309"/>
    </row>
    <row r="257" spans="2:16" ht="15.75" thickBot="1">
      <c r="B257" s="314"/>
      <c r="C257" s="314"/>
      <c r="D257" s="314"/>
      <c r="E257" s="314"/>
      <c r="F257" s="309"/>
      <c r="G257" s="309"/>
      <c r="H257" s="309"/>
      <c r="I257" s="309"/>
      <c r="J257" s="309"/>
      <c r="K257" s="309"/>
      <c r="L257" s="320"/>
      <c r="M257" s="309"/>
      <c r="N257" s="309"/>
      <c r="P257" s="309"/>
    </row>
    <row r="258" spans="2:16" ht="15.75" thickBot="1">
      <c r="B258" s="315"/>
      <c r="C258" s="315"/>
      <c r="D258" s="315"/>
      <c r="E258" s="315"/>
      <c r="F258" s="309"/>
      <c r="G258" s="309"/>
      <c r="H258" s="309"/>
      <c r="I258" s="309"/>
      <c r="J258" s="309"/>
      <c r="K258" s="309"/>
      <c r="L258" s="320"/>
      <c r="M258" s="309"/>
      <c r="N258" s="309"/>
      <c r="P258" s="309"/>
    </row>
    <row r="259" spans="2:16" ht="15.75" thickBot="1">
      <c r="B259" s="316"/>
      <c r="C259" s="316"/>
      <c r="D259" s="316"/>
      <c r="E259" s="316"/>
      <c r="F259" s="309"/>
      <c r="G259" s="309"/>
      <c r="H259" s="309"/>
      <c r="I259" s="309"/>
      <c r="J259" s="309"/>
      <c r="K259" s="309"/>
      <c r="L259" s="320"/>
      <c r="M259" s="309"/>
      <c r="N259" s="309"/>
      <c r="P259" s="309"/>
    </row>
    <row r="260" spans="2:16" ht="15.75" thickBot="1">
      <c r="B260" s="315"/>
      <c r="C260" s="315"/>
      <c r="D260" s="315"/>
      <c r="E260" s="315"/>
      <c r="F260" s="309"/>
      <c r="G260" s="309"/>
      <c r="H260" s="309"/>
      <c r="I260" s="309"/>
      <c r="J260" s="309"/>
      <c r="K260" s="309"/>
      <c r="L260" s="320"/>
      <c r="M260" s="309"/>
      <c r="N260" s="309"/>
      <c r="P260" s="309"/>
    </row>
    <row r="261" spans="2:16" ht="15.75" thickBot="1">
      <c r="B261" s="316"/>
      <c r="C261" s="316"/>
      <c r="D261" s="316"/>
      <c r="E261" s="316"/>
      <c r="F261" s="309"/>
      <c r="G261" s="309"/>
      <c r="H261" s="309"/>
      <c r="I261" s="309"/>
      <c r="J261" s="309"/>
      <c r="K261" s="309"/>
      <c r="L261" s="320"/>
      <c r="M261" s="309"/>
      <c r="N261" s="309"/>
      <c r="P261" s="309"/>
    </row>
    <row r="262" spans="2:16">
      <c r="B262" s="309"/>
      <c r="C262" s="309"/>
      <c r="D262" s="309"/>
      <c r="E262" s="309"/>
      <c r="F262" s="309"/>
      <c r="G262" s="309"/>
      <c r="H262" s="309"/>
      <c r="I262" s="309"/>
      <c r="J262" s="309"/>
      <c r="K262" s="309"/>
      <c r="L262" s="320"/>
      <c r="M262" s="309"/>
      <c r="N262" s="309"/>
      <c r="P262" s="309"/>
    </row>
    <row r="263" spans="2:16">
      <c r="B263" s="309"/>
      <c r="C263" s="309"/>
      <c r="D263" s="309"/>
      <c r="E263" s="309"/>
      <c r="F263" s="309"/>
      <c r="G263" s="309"/>
      <c r="H263" s="309"/>
      <c r="I263" s="309"/>
      <c r="J263" s="309"/>
      <c r="K263" s="309"/>
      <c r="L263" s="320"/>
      <c r="M263" s="309"/>
      <c r="N263" s="309"/>
      <c r="P263" s="309"/>
    </row>
    <row r="264" spans="2:16">
      <c r="B264" s="304"/>
      <c r="C264" s="309"/>
      <c r="D264" s="309"/>
      <c r="E264" s="309"/>
      <c r="F264" s="309"/>
      <c r="G264" s="309"/>
      <c r="H264" s="309"/>
      <c r="I264" s="309"/>
      <c r="J264" s="309"/>
      <c r="K264" s="309"/>
      <c r="L264" s="320"/>
      <c r="M264" s="309"/>
      <c r="N264" s="309"/>
      <c r="P264" s="309"/>
    </row>
    <row r="265" spans="2:16">
      <c r="B265" s="297"/>
      <c r="C265" s="309"/>
      <c r="D265" s="309"/>
      <c r="E265" s="309"/>
      <c r="F265" s="309"/>
      <c r="G265" s="309"/>
      <c r="H265" s="309"/>
      <c r="I265" s="309"/>
      <c r="J265" s="309"/>
      <c r="K265" s="309"/>
      <c r="L265" s="320"/>
      <c r="M265" s="309"/>
      <c r="N265" s="309"/>
      <c r="P265" s="309"/>
    </row>
    <row r="266" spans="2:16">
      <c r="B266" s="297"/>
      <c r="C266" s="309"/>
      <c r="D266" s="309"/>
      <c r="E266" s="309"/>
      <c r="F266" s="309"/>
      <c r="G266" s="309"/>
      <c r="H266" s="309"/>
      <c r="I266" s="309"/>
      <c r="J266" s="309"/>
      <c r="K266" s="309"/>
      <c r="L266" s="320"/>
      <c r="M266" s="309"/>
      <c r="N266" s="309"/>
      <c r="P266" s="309"/>
    </row>
    <row r="267" spans="2:16">
      <c r="B267" s="297"/>
      <c r="C267" s="309"/>
      <c r="D267" s="309"/>
      <c r="E267" s="309"/>
      <c r="F267" s="309"/>
      <c r="G267" s="309"/>
      <c r="H267" s="309"/>
      <c r="I267" s="309"/>
      <c r="J267" s="309"/>
      <c r="K267" s="309"/>
      <c r="L267" s="320"/>
      <c r="M267" s="309"/>
      <c r="N267" s="309"/>
      <c r="P267" s="309"/>
    </row>
    <row r="268" spans="2:16">
      <c r="B268" s="309"/>
      <c r="C268" s="309"/>
      <c r="D268" s="309"/>
      <c r="E268" s="309"/>
      <c r="F268" s="309"/>
      <c r="G268" s="309"/>
      <c r="H268" s="309"/>
      <c r="I268" s="309"/>
      <c r="J268" s="309"/>
      <c r="K268" s="309"/>
      <c r="L268" s="320"/>
      <c r="M268" s="309"/>
      <c r="N268" s="309"/>
      <c r="P268" s="309"/>
    </row>
    <row r="269" spans="2:16">
      <c r="B269" s="317"/>
      <c r="C269" s="317"/>
      <c r="D269" s="317"/>
      <c r="E269" s="317"/>
      <c r="F269" s="317"/>
      <c r="G269" s="317"/>
      <c r="H269" s="317"/>
      <c r="I269" s="317"/>
      <c r="J269" s="317"/>
      <c r="K269" s="309"/>
      <c r="L269" s="320"/>
      <c r="M269" s="309"/>
      <c r="N269" s="309"/>
      <c r="P269" s="309"/>
    </row>
    <row r="270" spans="2:16">
      <c r="B270" s="309"/>
      <c r="C270" s="309"/>
      <c r="D270" s="309"/>
      <c r="E270" s="309"/>
      <c r="F270" s="309"/>
      <c r="G270" s="309"/>
      <c r="H270" s="309"/>
      <c r="I270" s="309"/>
      <c r="J270" s="309"/>
      <c r="K270" s="309"/>
      <c r="L270" s="320"/>
      <c r="M270" s="309"/>
      <c r="N270" s="309"/>
      <c r="P270" s="309"/>
    </row>
    <row r="271" spans="2:16">
      <c r="B271" s="309"/>
      <c r="C271" s="309"/>
      <c r="D271" s="309"/>
      <c r="E271" s="309"/>
      <c r="F271" s="309"/>
      <c r="G271" s="309"/>
      <c r="H271" s="309"/>
      <c r="I271" s="309"/>
      <c r="J271" s="309"/>
      <c r="K271" s="309"/>
      <c r="L271" s="320"/>
      <c r="M271" s="309"/>
      <c r="N271" s="309"/>
      <c r="P271" s="309"/>
    </row>
    <row r="272" spans="2:16">
      <c r="B272" s="304"/>
      <c r="C272" s="309"/>
      <c r="D272" s="309"/>
      <c r="E272" s="309"/>
      <c r="F272" s="309"/>
      <c r="G272" s="309"/>
      <c r="H272" s="309"/>
      <c r="I272" s="309"/>
      <c r="J272" s="309"/>
      <c r="K272" s="309"/>
      <c r="L272" s="320"/>
      <c r="M272" s="309"/>
      <c r="N272" s="309"/>
      <c r="P272" s="309"/>
    </row>
    <row r="273" spans="2:16">
      <c r="B273" s="309"/>
      <c r="C273" s="309"/>
      <c r="D273" s="309"/>
      <c r="E273" s="309"/>
      <c r="F273" s="309"/>
      <c r="G273" s="309"/>
      <c r="H273" s="309"/>
      <c r="I273" s="309"/>
      <c r="J273" s="309"/>
      <c r="K273" s="309"/>
      <c r="L273" s="320"/>
      <c r="M273" s="309"/>
      <c r="N273" s="309"/>
      <c r="P273" s="309"/>
    </row>
    <row r="274" spans="2:16">
      <c r="B274" s="309"/>
      <c r="C274" s="309"/>
      <c r="D274" s="304"/>
      <c r="E274" s="309"/>
      <c r="F274" s="309"/>
      <c r="G274" s="309"/>
      <c r="H274" s="309"/>
      <c r="I274" s="309"/>
      <c r="J274" s="309"/>
      <c r="K274" s="309"/>
      <c r="L274" s="320"/>
      <c r="M274" s="309"/>
      <c r="N274" s="309"/>
      <c r="P274" s="309"/>
    </row>
    <row r="275" spans="2:16">
      <c r="B275" s="309"/>
      <c r="C275" s="309"/>
      <c r="D275" s="304"/>
      <c r="E275" s="309"/>
      <c r="F275" s="309"/>
      <c r="G275" s="309"/>
      <c r="H275" s="309"/>
      <c r="I275" s="309"/>
      <c r="J275" s="309"/>
      <c r="K275" s="309"/>
      <c r="L275" s="320"/>
      <c r="M275" s="309"/>
      <c r="N275" s="309"/>
      <c r="P275" s="309"/>
    </row>
    <row r="276" spans="2:16">
      <c r="B276" s="309"/>
      <c r="C276" s="309"/>
      <c r="D276" s="309"/>
      <c r="E276" s="309"/>
      <c r="F276" s="309"/>
      <c r="G276" s="309"/>
      <c r="H276" s="309"/>
      <c r="I276" s="309"/>
      <c r="J276" s="309"/>
      <c r="K276" s="309"/>
      <c r="L276" s="320"/>
      <c r="M276" s="309"/>
      <c r="N276" s="309"/>
      <c r="P276" s="309"/>
    </row>
    <row r="277" spans="2:16">
      <c r="B277" s="309"/>
      <c r="C277" s="309"/>
      <c r="D277" s="309"/>
      <c r="E277" s="309"/>
      <c r="F277" s="309"/>
      <c r="G277" s="309"/>
      <c r="H277" s="309"/>
      <c r="I277" s="309"/>
      <c r="J277" s="309"/>
      <c r="K277" s="309"/>
      <c r="L277" s="320"/>
      <c r="M277" s="309"/>
      <c r="N277" s="309"/>
      <c r="P277" s="309"/>
    </row>
    <row r="278" spans="2:16">
      <c r="B278" s="304"/>
      <c r="C278" s="309"/>
      <c r="D278" s="309"/>
      <c r="E278" s="309"/>
      <c r="F278" s="309"/>
      <c r="G278" s="309"/>
      <c r="H278" s="309"/>
      <c r="I278" s="309"/>
      <c r="J278" s="309"/>
      <c r="K278" s="309"/>
      <c r="L278" s="320"/>
      <c r="M278" s="309"/>
      <c r="N278" s="309"/>
      <c r="P278" s="309"/>
    </row>
    <row r="279" spans="2:16" ht="15.75" thickBot="1">
      <c r="B279" s="309"/>
      <c r="C279" s="309"/>
      <c r="D279" s="309"/>
      <c r="E279" s="309"/>
      <c r="F279" s="309"/>
      <c r="G279" s="309"/>
      <c r="H279" s="309"/>
      <c r="I279" s="309"/>
      <c r="J279" s="309"/>
      <c r="K279" s="309"/>
      <c r="L279" s="320"/>
      <c r="M279" s="309"/>
      <c r="N279" s="309"/>
      <c r="P279" s="309"/>
    </row>
    <row r="280" spans="2:16" ht="15.75" thickBot="1">
      <c r="B280" s="314"/>
      <c r="C280" s="314"/>
      <c r="D280" s="314"/>
      <c r="E280" s="314"/>
      <c r="F280" s="309"/>
      <c r="G280" s="309"/>
      <c r="H280" s="309"/>
      <c r="I280" s="309"/>
      <c r="J280" s="309"/>
      <c r="K280" s="309"/>
      <c r="L280" s="320"/>
      <c r="M280" s="309"/>
      <c r="N280" s="309"/>
      <c r="P280" s="309"/>
    </row>
    <row r="281" spans="2:16" ht="15.75" thickBot="1">
      <c r="B281" s="315"/>
      <c r="C281" s="315"/>
      <c r="D281" s="315"/>
      <c r="E281" s="315"/>
      <c r="F281" s="309"/>
      <c r="G281" s="309"/>
      <c r="H281" s="309"/>
      <c r="I281" s="309"/>
      <c r="J281" s="309"/>
      <c r="K281" s="309"/>
      <c r="L281" s="320"/>
      <c r="M281" s="309"/>
      <c r="N281" s="309"/>
      <c r="P281" s="309"/>
    </row>
    <row r="282" spans="2:16" ht="15.75" thickBot="1">
      <c r="B282" s="316"/>
      <c r="C282" s="316"/>
      <c r="D282" s="316"/>
      <c r="E282" s="316"/>
      <c r="F282" s="309"/>
      <c r="G282" s="309"/>
      <c r="H282" s="309"/>
      <c r="I282" s="309"/>
      <c r="J282" s="309"/>
      <c r="K282" s="309"/>
      <c r="L282" s="320"/>
      <c r="M282" s="309"/>
      <c r="N282" s="309"/>
      <c r="P282" s="309"/>
    </row>
    <row r="283" spans="2:16" ht="15.75" thickBot="1">
      <c r="B283" s="315"/>
      <c r="C283" s="315"/>
      <c r="D283" s="315"/>
      <c r="E283" s="315"/>
      <c r="F283" s="309"/>
      <c r="G283" s="309"/>
      <c r="H283" s="309"/>
      <c r="I283" s="309"/>
      <c r="J283" s="309"/>
      <c r="K283" s="309"/>
      <c r="L283" s="320"/>
      <c r="M283" s="309"/>
      <c r="N283" s="309"/>
      <c r="P283" s="309"/>
    </row>
    <row r="284" spans="2:16" ht="15.75" thickBot="1">
      <c r="B284" s="316"/>
      <c r="C284" s="316"/>
      <c r="D284" s="316"/>
      <c r="E284" s="316"/>
      <c r="F284" s="309"/>
      <c r="G284" s="309"/>
      <c r="H284" s="309"/>
      <c r="I284" s="309"/>
      <c r="J284" s="309"/>
      <c r="K284" s="309"/>
      <c r="L284" s="320"/>
      <c r="M284" s="309"/>
      <c r="N284" s="309"/>
      <c r="P284" s="309"/>
    </row>
    <row r="285" spans="2:16">
      <c r="B285" s="309"/>
      <c r="C285" s="309"/>
      <c r="D285" s="309"/>
      <c r="E285" s="309"/>
      <c r="F285" s="309"/>
      <c r="G285" s="309"/>
      <c r="H285" s="309"/>
      <c r="I285" s="309"/>
      <c r="J285" s="309"/>
      <c r="K285" s="309"/>
      <c r="L285" s="320"/>
      <c r="M285" s="309"/>
      <c r="N285" s="309"/>
      <c r="P285" s="309"/>
    </row>
    <row r="286" spans="2:16">
      <c r="B286" s="304"/>
      <c r="C286" s="309"/>
      <c r="D286" s="309"/>
      <c r="E286" s="309"/>
      <c r="F286" s="309"/>
      <c r="G286" s="309"/>
      <c r="H286" s="309"/>
      <c r="I286" s="309"/>
      <c r="J286" s="309"/>
      <c r="K286" s="309"/>
      <c r="L286" s="320"/>
      <c r="M286" s="309"/>
      <c r="N286" s="309"/>
      <c r="P286" s="309"/>
    </row>
    <row r="287" spans="2:16">
      <c r="B287" s="297"/>
      <c r="C287" s="309"/>
      <c r="D287" s="309"/>
      <c r="E287" s="309"/>
      <c r="F287" s="309"/>
      <c r="G287" s="309"/>
      <c r="H287" s="309"/>
      <c r="I287" s="309"/>
      <c r="J287" s="309"/>
      <c r="K287" s="309"/>
      <c r="L287" s="320"/>
      <c r="M287" s="309"/>
      <c r="N287" s="309"/>
      <c r="P287" s="309"/>
    </row>
    <row r="288" spans="2:16">
      <c r="B288" s="297"/>
      <c r="C288" s="309"/>
      <c r="D288" s="309"/>
      <c r="E288" s="309"/>
      <c r="F288" s="309"/>
      <c r="G288" s="309"/>
      <c r="H288" s="309"/>
      <c r="I288" s="309"/>
      <c r="J288" s="309"/>
      <c r="K288" s="309"/>
      <c r="L288" s="320"/>
      <c r="M288" s="309"/>
      <c r="N288" s="309"/>
      <c r="P288" s="309"/>
    </row>
    <row r="289" spans="2:16">
      <c r="B289" s="297"/>
      <c r="C289" s="309"/>
      <c r="D289" s="309"/>
      <c r="E289" s="309"/>
      <c r="F289" s="309"/>
      <c r="G289" s="309"/>
      <c r="H289" s="309"/>
      <c r="I289" s="309"/>
      <c r="J289" s="309"/>
      <c r="K289" s="309"/>
      <c r="L289" s="320"/>
      <c r="M289" s="309"/>
      <c r="N289" s="309"/>
      <c r="P289" s="309"/>
    </row>
    <row r="290" spans="2:16">
      <c r="B290" s="309"/>
      <c r="C290" s="309"/>
      <c r="D290" s="309"/>
      <c r="E290" s="309"/>
      <c r="F290" s="309"/>
      <c r="G290" s="309"/>
      <c r="H290" s="309"/>
      <c r="I290" s="309"/>
      <c r="J290" s="309"/>
      <c r="K290" s="309"/>
      <c r="L290" s="320"/>
      <c r="M290" s="309"/>
      <c r="N290" s="309"/>
      <c r="P290" s="309"/>
    </row>
    <row r="291" spans="2:16">
      <c r="B291" s="309"/>
      <c r="C291" s="309"/>
      <c r="D291" s="309"/>
      <c r="E291" s="309"/>
      <c r="F291" s="309"/>
      <c r="G291" s="309"/>
      <c r="H291" s="309"/>
      <c r="I291" s="309"/>
      <c r="J291" s="309"/>
      <c r="K291" s="309"/>
      <c r="L291" s="320"/>
      <c r="M291" s="309"/>
      <c r="N291" s="309"/>
      <c r="P291" s="309"/>
    </row>
    <row r="292" spans="2:16">
      <c r="B292" s="317"/>
      <c r="C292" s="317"/>
      <c r="D292" s="317"/>
      <c r="E292" s="317"/>
      <c r="F292" s="317"/>
      <c r="G292" s="317"/>
      <c r="H292" s="317"/>
      <c r="I292" s="317"/>
      <c r="J292" s="317"/>
      <c r="K292" s="317"/>
      <c r="L292" s="321"/>
      <c r="M292" s="317"/>
      <c r="N292" s="317"/>
      <c r="P292" s="309"/>
    </row>
    <row r="293" spans="2:16">
      <c r="B293" s="309"/>
      <c r="C293" s="309"/>
      <c r="D293" s="309"/>
      <c r="E293" s="309"/>
      <c r="F293" s="309"/>
      <c r="G293" s="309"/>
      <c r="H293" s="309"/>
      <c r="I293" s="309"/>
      <c r="J293" s="309"/>
      <c r="K293" s="309"/>
      <c r="L293" s="320"/>
      <c r="M293" s="309"/>
      <c r="N293" s="309"/>
      <c r="P293" s="309"/>
    </row>
    <row r="294" spans="2:16">
      <c r="B294" s="309"/>
      <c r="C294" s="309"/>
      <c r="D294" s="309"/>
      <c r="E294" s="309"/>
      <c r="F294" s="309"/>
      <c r="G294" s="309"/>
      <c r="H294" s="309"/>
      <c r="I294" s="309"/>
      <c r="J294" s="309"/>
      <c r="K294" s="309"/>
      <c r="L294" s="320"/>
      <c r="M294" s="309"/>
      <c r="N294" s="309"/>
      <c r="P294" s="309"/>
    </row>
    <row r="295" spans="2:16">
      <c r="B295" s="309"/>
      <c r="C295" s="309"/>
      <c r="D295" s="309"/>
      <c r="E295" s="309"/>
      <c r="F295" s="309"/>
      <c r="G295" s="309"/>
      <c r="H295" s="309"/>
      <c r="I295" s="309"/>
      <c r="J295" s="309"/>
      <c r="K295" s="309"/>
      <c r="L295" s="320"/>
      <c r="M295" s="309"/>
      <c r="N295" s="309"/>
      <c r="P295" s="309"/>
    </row>
    <row r="296" spans="2:16">
      <c r="B296" s="309"/>
      <c r="C296" s="309"/>
      <c r="D296" s="309"/>
      <c r="E296" s="309"/>
      <c r="F296" s="309"/>
      <c r="G296" s="309"/>
      <c r="H296" s="309"/>
      <c r="I296" s="309"/>
      <c r="J296" s="309"/>
      <c r="K296" s="309"/>
      <c r="L296" s="320"/>
      <c r="M296" s="309"/>
      <c r="N296" s="309"/>
      <c r="P296" s="309"/>
    </row>
    <row r="297" spans="2:16">
      <c r="B297" s="309"/>
      <c r="C297" s="309"/>
      <c r="D297" s="309"/>
      <c r="E297" s="309"/>
      <c r="F297" s="309"/>
      <c r="G297" s="309"/>
      <c r="H297" s="309"/>
      <c r="I297" s="309"/>
      <c r="J297" s="309"/>
      <c r="K297" s="309"/>
      <c r="L297" s="320"/>
      <c r="M297" s="309"/>
      <c r="N297" s="309"/>
      <c r="P297" s="309"/>
    </row>
    <row r="298" spans="2:16">
      <c r="B298" s="309"/>
      <c r="C298" s="309"/>
      <c r="D298" s="309"/>
      <c r="E298" s="309"/>
      <c r="F298" s="309"/>
      <c r="G298" s="309"/>
      <c r="H298" s="309"/>
      <c r="I298" s="309"/>
      <c r="J298" s="309"/>
      <c r="K298" s="309"/>
      <c r="L298" s="320"/>
      <c r="M298" s="309"/>
      <c r="N298" s="309"/>
      <c r="P298" s="309"/>
    </row>
    <row r="299" spans="2:16">
      <c r="B299" s="188"/>
      <c r="C299" s="309"/>
      <c r="D299" s="309"/>
      <c r="E299" s="309"/>
      <c r="F299" s="309"/>
      <c r="G299" s="309"/>
      <c r="H299" s="309"/>
      <c r="I299" s="309"/>
      <c r="J299" s="309"/>
      <c r="K299" s="309"/>
      <c r="L299" s="320"/>
      <c r="M299" s="309"/>
      <c r="N299" s="309"/>
      <c r="P299" s="309"/>
    </row>
    <row r="300" spans="2:16">
      <c r="B300" s="188"/>
      <c r="C300" s="309"/>
      <c r="D300" s="309"/>
      <c r="E300" s="309"/>
      <c r="F300" s="309"/>
      <c r="G300" s="309"/>
      <c r="H300" s="309"/>
      <c r="I300" s="309"/>
      <c r="J300" s="309"/>
      <c r="K300" s="309"/>
      <c r="L300" s="320"/>
      <c r="M300" s="309"/>
      <c r="N300" s="309"/>
      <c r="P300" s="309"/>
    </row>
    <row r="301" spans="2:16">
      <c r="B301" s="309"/>
      <c r="C301" s="309"/>
      <c r="D301" s="309"/>
      <c r="E301" s="309"/>
      <c r="F301" s="309"/>
      <c r="G301" s="309"/>
      <c r="H301" s="309"/>
      <c r="I301" s="309"/>
      <c r="J301" s="309"/>
      <c r="K301" s="309"/>
      <c r="L301" s="320"/>
      <c r="M301" s="309"/>
      <c r="N301" s="309"/>
      <c r="P301" s="309"/>
    </row>
    <row r="302" spans="2:16">
      <c r="B302" s="188"/>
      <c r="C302" s="309"/>
      <c r="D302" s="309"/>
      <c r="E302" s="309"/>
      <c r="F302" s="309"/>
      <c r="G302" s="309"/>
      <c r="H302" s="309"/>
      <c r="I302" s="309"/>
      <c r="J302" s="309"/>
      <c r="K302" s="309"/>
      <c r="L302" s="320"/>
      <c r="M302" s="309"/>
      <c r="N302" s="309"/>
      <c r="P302" s="309"/>
    </row>
    <row r="303" spans="2:16">
      <c r="B303" s="188"/>
      <c r="C303" s="309"/>
      <c r="D303" s="309"/>
      <c r="E303" s="309"/>
      <c r="F303" s="309"/>
      <c r="G303" s="309"/>
      <c r="H303" s="309"/>
      <c r="I303" s="309"/>
      <c r="J303" s="309"/>
      <c r="K303" s="309"/>
      <c r="L303" s="320"/>
      <c r="M303" s="309"/>
      <c r="N303" s="309"/>
      <c r="P303" s="309"/>
    </row>
    <row r="304" spans="2:16">
      <c r="B304" s="309"/>
      <c r="C304" s="309"/>
      <c r="D304" s="309"/>
      <c r="E304" s="309"/>
      <c r="F304" s="309"/>
      <c r="G304" s="309"/>
      <c r="H304" s="309"/>
      <c r="I304" s="309"/>
      <c r="J304" s="309"/>
      <c r="K304" s="309"/>
      <c r="L304" s="320"/>
      <c r="M304" s="309"/>
      <c r="N304" s="309"/>
      <c r="P304" s="309"/>
    </row>
    <row r="305" spans="2:16">
      <c r="B305" s="297"/>
      <c r="C305" s="309"/>
      <c r="D305" s="309"/>
      <c r="E305" s="309"/>
      <c r="F305" s="309"/>
      <c r="G305" s="309"/>
      <c r="H305" s="309"/>
      <c r="I305" s="309"/>
      <c r="J305" s="309"/>
      <c r="K305" s="309"/>
      <c r="L305" s="320"/>
      <c r="M305" s="309"/>
      <c r="N305" s="309"/>
      <c r="P305" s="309"/>
    </row>
    <row r="306" spans="2:16">
      <c r="B306" s="310"/>
      <c r="C306" s="309"/>
      <c r="D306" s="309"/>
      <c r="E306" s="309"/>
      <c r="F306" s="309"/>
      <c r="G306" s="309"/>
      <c r="H306" s="309"/>
      <c r="I306" s="309"/>
      <c r="J306" s="309"/>
      <c r="K306" s="309"/>
      <c r="L306" s="320"/>
      <c r="M306" s="309"/>
      <c r="N306" s="309"/>
      <c r="P306" s="309"/>
    </row>
    <row r="307" spans="2:16">
      <c r="B307" s="189"/>
      <c r="C307" s="309"/>
      <c r="D307" s="309"/>
      <c r="E307" s="309"/>
      <c r="F307" s="309"/>
      <c r="G307" s="309"/>
      <c r="H307" s="309"/>
      <c r="I307" s="309"/>
      <c r="J307" s="309"/>
      <c r="K307" s="309"/>
      <c r="L307" s="320"/>
      <c r="M307" s="309"/>
      <c r="N307" s="309"/>
      <c r="P307" s="309"/>
    </row>
    <row r="308" spans="2:16">
      <c r="B308" s="189"/>
      <c r="C308" s="309"/>
      <c r="D308" s="309"/>
      <c r="E308" s="309"/>
      <c r="F308" s="309"/>
      <c r="G308" s="309"/>
      <c r="H308" s="309"/>
      <c r="I308" s="309"/>
      <c r="J308" s="309"/>
      <c r="K308" s="309"/>
      <c r="L308" s="320"/>
      <c r="M308" s="309"/>
      <c r="N308" s="309"/>
      <c r="P308" s="309"/>
    </row>
    <row r="309" spans="2:16">
      <c r="B309" s="189"/>
      <c r="C309" s="309"/>
      <c r="D309" s="309"/>
      <c r="E309" s="309"/>
      <c r="F309" s="309"/>
      <c r="G309" s="309"/>
      <c r="H309" s="309"/>
      <c r="I309" s="309"/>
      <c r="J309" s="309"/>
      <c r="K309" s="309"/>
      <c r="L309" s="320"/>
      <c r="M309" s="309"/>
      <c r="N309" s="309"/>
      <c r="P309" s="309"/>
    </row>
    <row r="310" spans="2:16">
      <c r="B310" s="189"/>
      <c r="C310" s="309"/>
      <c r="D310" s="309"/>
      <c r="E310" s="309"/>
      <c r="F310" s="309"/>
      <c r="G310" s="309"/>
      <c r="H310" s="309"/>
      <c r="I310" s="309"/>
      <c r="J310" s="309"/>
      <c r="K310" s="309"/>
      <c r="L310" s="320"/>
      <c r="M310" s="309"/>
      <c r="N310" s="309"/>
      <c r="P310" s="309"/>
    </row>
    <row r="311" spans="2:16">
      <c r="B311" s="310"/>
      <c r="C311" s="309"/>
      <c r="D311" s="309"/>
      <c r="E311" s="309"/>
      <c r="F311" s="309"/>
      <c r="G311" s="309"/>
      <c r="H311" s="309"/>
      <c r="I311" s="309"/>
      <c r="J311" s="309"/>
      <c r="K311" s="309"/>
      <c r="L311" s="320"/>
      <c r="M311" s="309"/>
      <c r="N311" s="309"/>
      <c r="P311" s="309"/>
    </row>
    <row r="312" spans="2:16">
      <c r="B312" s="189"/>
      <c r="C312" s="309"/>
      <c r="D312" s="309"/>
      <c r="E312" s="309"/>
      <c r="F312" s="309"/>
      <c r="G312" s="309"/>
      <c r="H312" s="309"/>
      <c r="I312" s="309"/>
      <c r="J312" s="309"/>
      <c r="K312" s="309"/>
      <c r="L312" s="320"/>
      <c r="M312" s="309"/>
      <c r="N312" s="309"/>
      <c r="P312" s="309"/>
    </row>
    <row r="313" spans="2:16">
      <c r="B313" s="189"/>
      <c r="C313" s="309"/>
      <c r="D313" s="309"/>
      <c r="E313" s="309"/>
      <c r="F313" s="309"/>
      <c r="G313" s="309"/>
      <c r="H313" s="309"/>
      <c r="I313" s="309"/>
      <c r="J313" s="309"/>
      <c r="K313" s="309"/>
      <c r="L313" s="320"/>
      <c r="M313" s="309"/>
      <c r="N313" s="309"/>
      <c r="P313" s="309"/>
    </row>
    <row r="314" spans="2:16">
      <c r="B314" s="189"/>
      <c r="C314" s="309"/>
      <c r="D314" s="309"/>
      <c r="E314" s="309"/>
      <c r="F314" s="309"/>
      <c r="G314" s="309"/>
      <c r="H314" s="309"/>
      <c r="I314" s="309"/>
      <c r="J314" s="309"/>
      <c r="K314" s="309"/>
      <c r="L314" s="320"/>
      <c r="M314" s="309"/>
      <c r="N314" s="309"/>
      <c r="P314" s="309"/>
    </row>
    <row r="315" spans="2:16">
      <c r="B315" s="310"/>
      <c r="C315" s="309"/>
      <c r="D315" s="309"/>
      <c r="E315" s="309"/>
      <c r="F315" s="309"/>
      <c r="G315" s="309"/>
      <c r="H315" s="309"/>
      <c r="I315" s="309"/>
      <c r="J315" s="309"/>
      <c r="K315" s="309"/>
      <c r="L315" s="320"/>
      <c r="M315" s="309"/>
      <c r="N315" s="309"/>
      <c r="P315" s="309"/>
    </row>
    <row r="316" spans="2:16">
      <c r="B316" s="189"/>
      <c r="C316" s="309"/>
      <c r="D316" s="309"/>
      <c r="E316" s="309"/>
      <c r="F316" s="309"/>
      <c r="G316" s="309"/>
      <c r="H316" s="309"/>
      <c r="I316" s="309"/>
      <c r="J316" s="309"/>
      <c r="K316" s="309"/>
      <c r="L316" s="320"/>
      <c r="M316" s="309"/>
      <c r="N316" s="309"/>
      <c r="P316" s="309"/>
    </row>
    <row r="317" spans="2:16">
      <c r="B317" s="189"/>
      <c r="C317" s="309"/>
      <c r="D317" s="309"/>
      <c r="E317" s="309"/>
      <c r="F317" s="309"/>
      <c r="G317" s="309"/>
      <c r="H317" s="309"/>
      <c r="I317" s="309"/>
      <c r="J317" s="309"/>
      <c r="K317" s="309"/>
      <c r="L317" s="320"/>
      <c r="M317" s="309"/>
      <c r="N317" s="309"/>
      <c r="P317" s="309"/>
    </row>
    <row r="318" spans="2:16">
      <c r="B318" s="189"/>
      <c r="C318" s="309"/>
      <c r="D318" s="309"/>
      <c r="E318" s="309"/>
      <c r="F318" s="309"/>
      <c r="G318" s="309"/>
      <c r="H318" s="309"/>
      <c r="I318" s="309"/>
      <c r="J318" s="309"/>
      <c r="K318" s="309"/>
      <c r="L318" s="320"/>
      <c r="M318" s="309"/>
      <c r="N318" s="309"/>
    </row>
    <row r="319" spans="2:16">
      <c r="B319" s="176"/>
    </row>
    <row r="320" spans="2:16">
      <c r="B320" s="189"/>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 min="16" max="16" width="9.140625" style="165"/>
  </cols>
  <sheetData>
    <row r="1" spans="2:16" ht="21">
      <c r="B1" s="167" t="s">
        <v>308</v>
      </c>
      <c r="C1" s="168"/>
      <c r="D1" s="168"/>
      <c r="E1" s="168"/>
      <c r="F1" s="168"/>
      <c r="G1" s="168"/>
      <c r="H1" s="168"/>
      <c r="I1" s="168"/>
      <c r="J1" s="168"/>
      <c r="K1" s="168"/>
      <c r="L1" s="169"/>
      <c r="M1" s="168"/>
      <c r="N1" s="168"/>
      <c r="P1" s="168">
        <f>SUM(P14:P56)+D11+F7+H11</f>
        <v>185</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Rusland</v>
      </c>
      <c r="F3" s="190">
        <f>IF(AND(ISNA(MATCH(E3,Invulblad!$F$51:$F$52,0)),ISNA(MATCH(E3,Invulblad!$J$51:$J$52,0))),0,bonus4)</f>
        <v>0</v>
      </c>
      <c r="I3" s="170"/>
      <c r="K3" s="170"/>
      <c r="M3" s="170"/>
      <c r="N3" s="170"/>
      <c r="P3" s="170"/>
    </row>
    <row r="4" spans="2:16">
      <c r="B4" s="170" t="str">
        <f>G47</f>
        <v>Polen</v>
      </c>
      <c r="D4" s="190">
        <f>IF(AND(ISNA(MATCH(B5,Invulblad!$F$44:$F$47,0)),ISNA(MATCH(B5,Invulblad!$J$44:$J$47,0))),0,bonus8)</f>
        <v>10</v>
      </c>
      <c r="E4" s="170" t="str">
        <f>E53</f>
        <v>Duitsland</v>
      </c>
      <c r="F4" s="190">
        <f>IF(AND(ISNA(MATCH(E4,Invulblad!$F$51:$F$52,0)),ISNA(MATCH(E4,Invulblad!$J$51:$J$52,0))),0,bonus4)</f>
        <v>20</v>
      </c>
      <c r="I4" s="170"/>
      <c r="K4" s="170"/>
      <c r="M4" s="170"/>
      <c r="N4" s="170"/>
      <c r="P4" s="170"/>
    </row>
    <row r="5" spans="2:16">
      <c r="B5" s="170" t="str">
        <f>E47</f>
        <v>Duitsland</v>
      </c>
      <c r="C5" s="170"/>
      <c r="D5" s="190">
        <f>IF(AND(ISNA(MATCH(B7,Invulblad!$F$44:$F$47,0)),ISNA(MATCH(B7,Invulblad!$J$44:$J$47,0))),0,bonus8)</f>
        <v>10</v>
      </c>
      <c r="E5" s="170" t="str">
        <f>G52</f>
        <v>Spanje</v>
      </c>
      <c r="F5" s="190">
        <f>IF(AND(ISNA(MATCH(E5,Invulblad!$F$51:$F$52,0)),ISNA(MATCH(E5,Invulblad!$J$51:$J$52,0))),0,bonus4)</f>
        <v>20</v>
      </c>
      <c r="I5" s="170"/>
      <c r="K5" s="170"/>
      <c r="M5" s="170"/>
      <c r="N5" s="170"/>
      <c r="P5" s="170"/>
    </row>
    <row r="6" spans="2:16">
      <c r="B6" s="170" t="str">
        <f>G46</f>
        <v>Portugal</v>
      </c>
      <c r="C6" s="170"/>
      <c r="D6" s="190">
        <f>IF(AND(ISNA(MATCH(B9,Invulblad!$F$44:$F$47,0)),ISNA(MATCH(B9,Invulblad!$J$44:$J$47,0))),0,bonus8)</f>
        <v>10</v>
      </c>
      <c r="E6" s="170" t="str">
        <f>G53</f>
        <v>Frankrijk</v>
      </c>
      <c r="F6" s="190">
        <f>IF(AND(ISNA(MATCH(E6,Invulblad!$F$51:$F$52,0)),ISNA(MATCH(E6,Invulblad!$J$51:$J$52,0))),0,bonus4)</f>
        <v>0</v>
      </c>
      <c r="I6" s="170"/>
      <c r="K6" s="170"/>
      <c r="M6" s="170"/>
      <c r="N6" s="170"/>
      <c r="P6" s="170"/>
    </row>
    <row r="7" spans="2:16">
      <c r="B7" s="170" t="str">
        <f>E48</f>
        <v>Spanje</v>
      </c>
      <c r="C7" s="170"/>
      <c r="D7" s="190">
        <f>IF(AND(ISNA(MATCH(B6,Invulblad!$F$44:$F$47,0)),ISNA(MATCH(B6,Invulblad!$J$44:$J$47,0))),0,bonus8)</f>
        <v>10</v>
      </c>
      <c r="E7" s="173" t="s">
        <v>61</v>
      </c>
      <c r="F7" s="191">
        <f>SUM(F3:F6)</f>
        <v>40</v>
      </c>
      <c r="I7" s="170"/>
      <c r="K7" s="170"/>
      <c r="M7" s="170"/>
      <c r="N7" s="170"/>
      <c r="P7" s="170"/>
    </row>
    <row r="8" spans="2:16">
      <c r="B8" s="170" t="str">
        <f>G49</f>
        <v>Italië</v>
      </c>
      <c r="C8" s="170"/>
      <c r="D8" s="190">
        <f>IF(AND(ISNA(MATCH(B4,Invulblad!$F$44:$F$47,0)),ISNA(MATCH(B4,Invulblad!$J$44:$J$47,0))),0,bonus8)</f>
        <v>0</v>
      </c>
      <c r="G8" s="171" t="s">
        <v>41</v>
      </c>
      <c r="H8" s="170"/>
      <c r="I8" s="172"/>
      <c r="M8" s="170"/>
      <c r="N8" s="170"/>
      <c r="P8" s="170"/>
    </row>
    <row r="9" spans="2:16">
      <c r="B9" s="170" t="str">
        <f>E49</f>
        <v>Frankrijk</v>
      </c>
      <c r="D9" s="190">
        <f>IF(AND(ISNA(MATCH(B10,Invulblad!$F$44:$F$47,0)),ISNA(MATCH(B10,Invulblad!$J$44:$J$47,0))),0,bonus8)</f>
        <v>0</v>
      </c>
      <c r="G9" s="170" t="str">
        <f>E56</f>
        <v>Spanje</v>
      </c>
      <c r="H9" s="190">
        <f>IF(AND(ISNA(MATCH(G9,Invulblad!$F$56,0)),ISNA(MATCH(G9,Invulblad!$J$56,0))),0,bonus2)</f>
        <v>30</v>
      </c>
      <c r="M9" s="170"/>
      <c r="N9" s="170"/>
      <c r="P9" s="170"/>
    </row>
    <row r="10" spans="2:16">
      <c r="B10" s="170" t="str">
        <f>G48</f>
        <v>Zweden</v>
      </c>
      <c r="C10" s="170"/>
      <c r="D10" s="190">
        <f>IF(AND(ISNA(MATCH(B8,Invulblad!$F$44:$F$47,0)),ISNA(MATCH(B8,Invulblad!$J$44:$J$47,0))),0,bonus8)</f>
        <v>10</v>
      </c>
      <c r="G10" s="170" t="str">
        <f>G56</f>
        <v>Duitsland</v>
      </c>
      <c r="H10" s="190">
        <f>IF(AND(ISNA(MATCH(G10,Invulblad!$F$56,0)),ISNA(MATCH(G10,Invulblad!$J$56,0))),0,bonus2)</f>
        <v>0</v>
      </c>
      <c r="M10" s="170"/>
      <c r="N10" s="170"/>
      <c r="P10" s="170"/>
    </row>
    <row r="11" spans="2:16">
      <c r="B11" s="173" t="s">
        <v>60</v>
      </c>
      <c r="C11" s="296"/>
      <c r="D11" s="191">
        <f>SUM(D3:D10)</f>
        <v>50</v>
      </c>
      <c r="G11" s="173" t="s">
        <v>66</v>
      </c>
      <c r="H11" s="191">
        <f>SUM(H9:H10)</f>
        <v>30</v>
      </c>
      <c r="M11" s="170"/>
      <c r="N11" s="170"/>
      <c r="P11" s="170"/>
    </row>
    <row r="12" spans="2:16">
      <c r="B12" s="174" t="s">
        <v>19</v>
      </c>
      <c r="C12" s="174"/>
      <c r="D12" s="174"/>
      <c r="G12" s="174"/>
      <c r="H12" s="174"/>
      <c r="I12" s="174"/>
      <c r="J12" s="175" t="str">
        <f>IF(H56&gt;J56,E56,G56)</f>
        <v>Duitsland</v>
      </c>
      <c r="K12" s="295"/>
      <c r="L12" s="192">
        <f>IF(ISNA(MATCH(J12,Invulblad!F57,0)),0,bon)</f>
        <v>0</v>
      </c>
      <c r="M12" s="174"/>
      <c r="N12" s="174"/>
    </row>
    <row r="13" spans="2:16">
      <c r="B13" s="176" t="s">
        <v>277</v>
      </c>
      <c r="C13" s="176" t="s">
        <v>278</v>
      </c>
      <c r="D13" s="176" t="s">
        <v>279</v>
      </c>
      <c r="E13" s="177" t="s">
        <v>90</v>
      </c>
      <c r="F13" s="178" t="s">
        <v>29</v>
      </c>
      <c r="G13" s="176" t="s">
        <v>90</v>
      </c>
      <c r="H13" s="176" t="s">
        <v>67</v>
      </c>
      <c r="I13" s="178"/>
      <c r="J13" s="178"/>
      <c r="K13" s="178" t="s">
        <v>20</v>
      </c>
      <c r="L13" s="179"/>
      <c r="M13" s="178"/>
      <c r="N13" s="178"/>
      <c r="P13" s="174"/>
    </row>
    <row r="14" spans="2:16">
      <c r="B14" s="170">
        <v>1</v>
      </c>
      <c r="C14" s="180" t="s">
        <v>280</v>
      </c>
      <c r="D14" s="181">
        <v>0.75</v>
      </c>
      <c r="E14" s="182" t="s">
        <v>222</v>
      </c>
      <c r="F14" s="183" t="s">
        <v>29</v>
      </c>
      <c r="G14" s="170" t="s">
        <v>68</v>
      </c>
      <c r="H14" s="183">
        <v>1</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3</v>
      </c>
      <c r="I15" s="183" t="s">
        <v>29</v>
      </c>
      <c r="J15" s="183">
        <v>1</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1</v>
      </c>
      <c r="I16" s="183" t="s">
        <v>29</v>
      </c>
      <c r="J16" s="183">
        <v>1</v>
      </c>
      <c r="K16" s="186">
        <f t="shared" si="0"/>
        <v>3</v>
      </c>
      <c r="L16" s="184">
        <f>VLOOKUP($B16,Invulblad!$A$11:$S$103,13,0)</f>
        <v>2</v>
      </c>
      <c r="M16" s="185">
        <f>IF(L16&lt;&gt;"",VLOOKUP($B16,Invulblad!$A$11:$S$103,7,0),"")</f>
        <v>1</v>
      </c>
      <c r="N16" s="183" t="s">
        <v>29</v>
      </c>
      <c r="O16" s="185">
        <f>IF(L16&lt;&gt;"",VLOOKUP($B16,Invulblad!$A$11:$S$103,9,0),"")</f>
        <v>2</v>
      </c>
      <c r="P16" s="186">
        <f t="shared" si="1"/>
        <v>0</v>
      </c>
    </row>
    <row r="17" spans="2:16">
      <c r="B17" s="170">
        <v>10</v>
      </c>
      <c r="C17" s="180" t="s">
        <v>281</v>
      </c>
      <c r="D17" s="181">
        <v>0.86458333333333337</v>
      </c>
      <c r="E17" s="182" t="s">
        <v>222</v>
      </c>
      <c r="F17" s="183" t="s">
        <v>29</v>
      </c>
      <c r="G17" s="170" t="s">
        <v>221</v>
      </c>
      <c r="H17" s="183">
        <v>1</v>
      </c>
      <c r="I17" s="183" t="s">
        <v>29</v>
      </c>
      <c r="J17" s="183">
        <v>2</v>
      </c>
      <c r="K17" s="186">
        <f t="shared" si="0"/>
        <v>2</v>
      </c>
      <c r="L17" s="184">
        <f>VLOOKUP($B17,Invulblad!$A$11:$S$103,13,0)</f>
        <v>3</v>
      </c>
      <c r="M17" s="185">
        <f>IF(L17&lt;&gt;"",VLOOKUP($B17,Invulblad!$A$11:$S$103,7,0),"")</f>
        <v>1</v>
      </c>
      <c r="N17" s="183" t="s">
        <v>29</v>
      </c>
      <c r="O17" s="185">
        <f>IF(L17&lt;&gt;"",VLOOKUP($B17,Invulblad!$A$11:$S$103,9,0),"")</f>
        <v>1</v>
      </c>
      <c r="P17" s="186">
        <f t="shared" si="1"/>
        <v>0</v>
      </c>
    </row>
    <row r="18" spans="2:16">
      <c r="B18" s="170">
        <v>17</v>
      </c>
      <c r="C18" s="180" t="s">
        <v>282</v>
      </c>
      <c r="D18" s="181">
        <v>0.86458333333333337</v>
      </c>
      <c r="E18" s="182" t="s">
        <v>299</v>
      </c>
      <c r="F18" s="183" t="s">
        <v>29</v>
      </c>
      <c r="G18" s="170" t="s">
        <v>222</v>
      </c>
      <c r="H18" s="183">
        <v>2</v>
      </c>
      <c r="I18" s="183" t="s">
        <v>29</v>
      </c>
      <c r="J18" s="183">
        <v>2</v>
      </c>
      <c r="K18" s="186">
        <f t="shared" si="0"/>
        <v>3</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0</v>
      </c>
      <c r="K19" s="186">
        <f t="shared" si="0"/>
        <v>3</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row>
    <row r="21" spans="2:16">
      <c r="B21" s="174" t="s">
        <v>277</v>
      </c>
      <c r="C21" s="174" t="s">
        <v>278</v>
      </c>
      <c r="D21" s="174" t="s">
        <v>279</v>
      </c>
      <c r="E21" s="174" t="s">
        <v>90</v>
      </c>
      <c r="F21" s="174" t="s">
        <v>29</v>
      </c>
      <c r="G21" s="174" t="s">
        <v>90</v>
      </c>
      <c r="H21" s="174" t="s">
        <v>67</v>
      </c>
      <c r="I21" s="174"/>
      <c r="J21" s="174"/>
      <c r="K21" s="178" t="s">
        <v>20</v>
      </c>
      <c r="L21" s="179"/>
      <c r="M21" s="178"/>
      <c r="N21" s="178"/>
      <c r="P21" s="174"/>
    </row>
    <row r="22" spans="2:16">
      <c r="B22" s="170">
        <v>3</v>
      </c>
      <c r="C22" s="180" t="s">
        <v>283</v>
      </c>
      <c r="D22" s="181">
        <v>0.75</v>
      </c>
      <c r="E22" s="182" t="s">
        <v>77</v>
      </c>
      <c r="F22" s="183" t="s">
        <v>29</v>
      </c>
      <c r="G22" s="170" t="s">
        <v>109</v>
      </c>
      <c r="H22" s="183">
        <v>2</v>
      </c>
      <c r="I22" s="183" t="s">
        <v>29</v>
      </c>
      <c r="J22" s="183">
        <v>2</v>
      </c>
      <c r="K22" s="186">
        <f t="shared" ref="K22:K27" si="2">IF(AND(H22="",J22=""),"",IF(OR(H22="",J22=""),"FOUT",IF(H22&gt;J22,"1",IF(H22=J22,3,2))))</f>
        <v>3</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1</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1</v>
      </c>
      <c r="I24" s="183" t="s">
        <v>29</v>
      </c>
      <c r="J24" s="183">
        <v>2</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1</v>
      </c>
      <c r="I25" s="183" t="s">
        <v>29</v>
      </c>
      <c r="J25" s="183">
        <v>3</v>
      </c>
      <c r="K25" s="186">
        <f t="shared" si="2"/>
        <v>2</v>
      </c>
      <c r="L25" s="184">
        <f>VLOOKUP($B25,Invulblad!$A$11:$S$103,13,0)</f>
        <v>2</v>
      </c>
      <c r="M25" s="185">
        <f>IF(L25&lt;&gt;"",VLOOKUP($B25,Invulblad!$A$11:$S$103,7,0),"")</f>
        <v>1</v>
      </c>
      <c r="N25" s="183" t="s">
        <v>29</v>
      </c>
      <c r="O25" s="185">
        <f>IF(L25&lt;&gt;"",VLOOKUP($B25,Invulblad!$A$11:$S$103,9,0),"")</f>
        <v>2</v>
      </c>
      <c r="P25" s="186">
        <f t="shared" si="3"/>
        <v>5</v>
      </c>
    </row>
    <row r="26" spans="2:16">
      <c r="B26" s="170">
        <v>19</v>
      </c>
      <c r="C26" s="180" t="s">
        <v>285</v>
      </c>
      <c r="D26" s="181">
        <v>0.86458333333333337</v>
      </c>
      <c r="E26" s="182" t="s">
        <v>111</v>
      </c>
      <c r="F26" s="183" t="s">
        <v>29</v>
      </c>
      <c r="G26" s="170" t="s">
        <v>77</v>
      </c>
      <c r="H26" s="183">
        <v>1</v>
      </c>
      <c r="I26" s="183" t="s">
        <v>29</v>
      </c>
      <c r="J26" s="183">
        <v>1</v>
      </c>
      <c r="K26" s="186">
        <f t="shared" si="2"/>
        <v>3</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c r="P28"/>
    </row>
    <row r="29" spans="2:16">
      <c r="B29" s="174" t="s">
        <v>277</v>
      </c>
      <c r="C29" s="174" t="s">
        <v>278</v>
      </c>
      <c r="D29" s="174" t="s">
        <v>279</v>
      </c>
      <c r="E29" s="174" t="s">
        <v>90</v>
      </c>
      <c r="F29" s="174" t="s">
        <v>29</v>
      </c>
      <c r="G29" s="174" t="s">
        <v>90</v>
      </c>
      <c r="H29" s="174" t="s">
        <v>67</v>
      </c>
      <c r="I29" s="174"/>
      <c r="J29" s="174"/>
      <c r="K29" s="178" t="s">
        <v>20</v>
      </c>
      <c r="L29" s="179"/>
      <c r="M29" s="178"/>
      <c r="N29" s="178"/>
      <c r="P29" s="174"/>
    </row>
    <row r="30" spans="2:16">
      <c r="B30" s="170">
        <v>5</v>
      </c>
      <c r="C30" s="180" t="s">
        <v>286</v>
      </c>
      <c r="D30" s="181">
        <v>0.75</v>
      </c>
      <c r="E30" s="182" t="s">
        <v>84</v>
      </c>
      <c r="F30" s="183" t="s">
        <v>29</v>
      </c>
      <c r="G30" s="170" t="s">
        <v>110</v>
      </c>
      <c r="H30" s="183">
        <v>1</v>
      </c>
      <c r="I30" s="183" t="s">
        <v>29</v>
      </c>
      <c r="J30" s="183">
        <v>0</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1</v>
      </c>
      <c r="I31" s="183" t="s">
        <v>29</v>
      </c>
      <c r="J31" s="183">
        <v>2</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1</v>
      </c>
      <c r="I32" s="183" t="s">
        <v>29</v>
      </c>
      <c r="J32" s="183">
        <v>0</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3</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2</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1</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c r="P36"/>
    </row>
    <row r="37" spans="2:16">
      <c r="B37" s="174" t="s">
        <v>277</v>
      </c>
      <c r="C37" s="174" t="s">
        <v>278</v>
      </c>
      <c r="D37" s="174" t="s">
        <v>279</v>
      </c>
      <c r="E37" s="174" t="s">
        <v>90</v>
      </c>
      <c r="F37" s="174" t="s">
        <v>29</v>
      </c>
      <c r="G37" s="174" t="s">
        <v>90</v>
      </c>
      <c r="H37" s="174" t="s">
        <v>67</v>
      </c>
      <c r="I37" s="174"/>
      <c r="J37" s="174"/>
      <c r="K37" s="178" t="s">
        <v>20</v>
      </c>
      <c r="L37" s="179"/>
      <c r="M37" s="178"/>
      <c r="N37" s="178"/>
      <c r="P37" s="174"/>
    </row>
    <row r="38" spans="2:16">
      <c r="B38" s="170">
        <v>7</v>
      </c>
      <c r="C38" s="180" t="s">
        <v>289</v>
      </c>
      <c r="D38" s="181">
        <v>0.75</v>
      </c>
      <c r="E38" s="182" t="s">
        <v>88</v>
      </c>
      <c r="F38" s="183" t="s">
        <v>29</v>
      </c>
      <c r="G38" s="170" t="s">
        <v>69</v>
      </c>
      <c r="H38" s="183">
        <v>2</v>
      </c>
      <c r="I38" s="183" t="s">
        <v>29</v>
      </c>
      <c r="J38" s="183">
        <v>0</v>
      </c>
      <c r="K38" s="186" t="str">
        <f t="shared" ref="K38:K43" si="6">IF(AND(H38="",J38=""),"",IF(OR(H38="",J38=""),"FOUT",IF(H38&gt;J38,"1",IF(H38=J38,3,2))))</f>
        <v>1</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1</v>
      </c>
      <c r="I39" s="183" t="s">
        <v>29</v>
      </c>
      <c r="J39" s="183">
        <v>2</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2</v>
      </c>
      <c r="I40" s="183" t="s">
        <v>29</v>
      </c>
      <c r="J40" s="183">
        <v>2</v>
      </c>
      <c r="K40" s="186">
        <f t="shared" si="6"/>
        <v>3</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1</v>
      </c>
      <c r="I41" s="183" t="s">
        <v>29</v>
      </c>
      <c r="J41" s="183">
        <v>2</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2</v>
      </c>
      <c r="I42" s="183" t="s">
        <v>29</v>
      </c>
      <c r="J42" s="183">
        <v>1</v>
      </c>
      <c r="K42" s="186" t="str">
        <f t="shared" si="6"/>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183">
        <v>0</v>
      </c>
      <c r="I43" s="183" t="s">
        <v>29</v>
      </c>
      <c r="J43" s="183">
        <v>2</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c r="P45" s="174"/>
    </row>
    <row r="46" spans="2:16">
      <c r="B46" s="170">
        <v>25</v>
      </c>
      <c r="C46" s="180" t="s">
        <v>292</v>
      </c>
      <c r="D46" s="181">
        <v>0.86458333333333337</v>
      </c>
      <c r="E46" s="182" t="s">
        <v>221</v>
      </c>
      <c r="F46" s="183" t="s">
        <v>29</v>
      </c>
      <c r="G46" s="170" t="s">
        <v>111</v>
      </c>
      <c r="H46" s="183">
        <v>1</v>
      </c>
      <c r="I46" s="183" t="s">
        <v>29</v>
      </c>
      <c r="J46" s="183">
        <v>1</v>
      </c>
      <c r="K46" s="186">
        <f t="shared" ref="K46:K49" si="8">IF(AND(H46="",J46=""),"",IF(OR(H46="",J46=""),"FOUT",IF(H46&gt;J46,"1",IF(H46=J46,3,2))))</f>
        <v>3</v>
      </c>
      <c r="L46" s="184">
        <f>VLOOKUP($B46,Invulblad!$A$11:$S$103,13,0)</f>
        <v>2</v>
      </c>
      <c r="M46" s="185">
        <f>IF(L46&lt;&gt;"",VLOOKUP($B46,Invulblad!$A$11:$S$103,7,0),"")</f>
        <v>0</v>
      </c>
      <c r="N46" s="183" t="s">
        <v>29</v>
      </c>
      <c r="O46" s="185">
        <f>IF(L46&lt;&gt;"",VLOOKUP($B46,Invulblad!$A$11:$S$103,9,0),"")</f>
        <v>1</v>
      </c>
      <c r="P46" s="186">
        <f t="shared" ref="P46:P49" si="9">IF(L46&lt;&gt;"",IF(AND(M46=H46,O46=J46),10,IF(K46=L46,5,0)),"")</f>
        <v>0</v>
      </c>
    </row>
    <row r="47" spans="2:16">
      <c r="B47" s="170">
        <v>26</v>
      </c>
      <c r="C47" s="180" t="s">
        <v>293</v>
      </c>
      <c r="D47" s="181">
        <v>0.86458333333333337</v>
      </c>
      <c r="E47" s="182" t="s">
        <v>105</v>
      </c>
      <c r="F47" s="183" t="s">
        <v>29</v>
      </c>
      <c r="G47" s="170" t="s">
        <v>222</v>
      </c>
      <c r="H47" s="183">
        <v>2</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303</v>
      </c>
      <c r="H48" s="183">
        <v>3</v>
      </c>
      <c r="I48" s="183" t="s">
        <v>29</v>
      </c>
      <c r="J48" s="183">
        <v>0</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6">
      <c r="B49" s="170">
        <v>28</v>
      </c>
      <c r="C49" s="180" t="s">
        <v>295</v>
      </c>
      <c r="D49" s="181">
        <v>0.86458333333333337</v>
      </c>
      <c r="E49" s="182" t="s">
        <v>88</v>
      </c>
      <c r="F49" s="183" t="s">
        <v>29</v>
      </c>
      <c r="G49" s="170" t="s">
        <v>110</v>
      </c>
      <c r="H49" s="183">
        <v>2</v>
      </c>
      <c r="I49" s="183" t="s">
        <v>29</v>
      </c>
      <c r="J49" s="183">
        <v>1</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c r="P51" s="174"/>
    </row>
    <row r="52" spans="1:16">
      <c r="B52" s="170">
        <v>29</v>
      </c>
      <c r="C52" s="180" t="s">
        <v>296</v>
      </c>
      <c r="D52" s="181">
        <v>0.86458333333333337</v>
      </c>
      <c r="E52" s="182" t="s">
        <v>221</v>
      </c>
      <c r="F52" s="183" t="s">
        <v>29</v>
      </c>
      <c r="G52" s="170" t="s">
        <v>84</v>
      </c>
      <c r="H52" s="183">
        <v>1</v>
      </c>
      <c r="I52" s="183" t="s">
        <v>29</v>
      </c>
      <c r="J52" s="183">
        <v>2</v>
      </c>
      <c r="K52" s="186">
        <f t="shared" ref="K52:K53" si="10">IF(AND(H52="",J52=""),"",IF(OR(H52="",J52=""),"FOUT",IF(H52&gt;J52,"1",IF(H52=J52,3,2))))</f>
        <v>2</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105</v>
      </c>
      <c r="F53" s="183" t="s">
        <v>29</v>
      </c>
      <c r="G53" s="170" t="s">
        <v>88</v>
      </c>
      <c r="H53" s="183">
        <v>1</v>
      </c>
      <c r="I53" s="183" t="s">
        <v>29</v>
      </c>
      <c r="J53" s="183">
        <v>1</v>
      </c>
      <c r="K53" s="186">
        <f t="shared" si="10"/>
        <v>3</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c r="P55" s="174"/>
    </row>
    <row r="56" spans="1:16">
      <c r="B56" s="170">
        <v>31</v>
      </c>
      <c r="C56" s="180" t="s">
        <v>298</v>
      </c>
      <c r="D56" s="181">
        <v>0.86458333333333337</v>
      </c>
      <c r="E56" s="182" t="s">
        <v>84</v>
      </c>
      <c r="F56" s="183" t="s">
        <v>29</v>
      </c>
      <c r="G56" s="170" t="s">
        <v>105</v>
      </c>
      <c r="H56" s="183">
        <v>0</v>
      </c>
      <c r="I56" s="183" t="s">
        <v>29</v>
      </c>
      <c r="J56" s="183">
        <v>1</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c r="P57" s="187"/>
    </row>
    <row r="58" spans="1:16">
      <c r="B58" s="170"/>
      <c r="C58" s="180"/>
      <c r="D58" s="181"/>
      <c r="E58" s="182"/>
      <c r="F58" s="183"/>
      <c r="G58" s="170"/>
      <c r="H58" s="183"/>
      <c r="I58" s="183"/>
      <c r="J58" s="265"/>
      <c r="K58" s="187"/>
      <c r="L58" s="266"/>
      <c r="M58" s="267"/>
      <c r="N58" s="265"/>
      <c r="P58" s="187"/>
    </row>
    <row r="59" spans="1:16">
      <c r="B59" s="170"/>
      <c r="C59" s="180"/>
      <c r="D59" s="181"/>
      <c r="E59" s="182"/>
      <c r="F59" s="183"/>
      <c r="G59" s="170"/>
      <c r="H59" s="183"/>
      <c r="I59" s="183"/>
      <c r="J59" s="265"/>
      <c r="K59" s="187"/>
      <c r="L59" s="266"/>
      <c r="M59" s="267"/>
      <c r="N59" s="265"/>
      <c r="P59" s="301"/>
    </row>
    <row r="60" spans="1:16">
      <c r="B60" s="297"/>
      <c r="C60" s="297"/>
      <c r="D60" s="297"/>
      <c r="E60" s="298"/>
      <c r="F60" s="299"/>
      <c r="G60" s="297"/>
      <c r="H60" s="299"/>
      <c r="I60" s="299"/>
      <c r="J60" s="300"/>
      <c r="K60" s="301"/>
      <c r="L60" s="302"/>
      <c r="M60" s="301"/>
      <c r="N60" s="300"/>
      <c r="P60" s="306"/>
    </row>
    <row r="61" spans="1:16">
      <c r="B61" s="304" t="s">
        <v>85</v>
      </c>
      <c r="C61" s="304"/>
      <c r="D61" s="304"/>
      <c r="E61" s="304"/>
      <c r="F61" s="304"/>
      <c r="G61" s="304"/>
      <c r="H61" s="304"/>
      <c r="I61" s="304"/>
      <c r="J61" s="305"/>
      <c r="K61" s="301"/>
      <c r="L61" s="302"/>
      <c r="M61" s="301"/>
      <c r="N61" s="300"/>
      <c r="P61" s="306"/>
    </row>
    <row r="62" spans="1:16">
      <c r="B62" s="304"/>
      <c r="C62" s="304"/>
      <c r="D62" s="304"/>
      <c r="E62" s="304"/>
      <c r="F62" s="304"/>
      <c r="G62" s="304"/>
      <c r="H62" s="304"/>
      <c r="I62" s="304"/>
      <c r="J62" s="305"/>
      <c r="K62" s="301"/>
      <c r="L62" s="302"/>
      <c r="M62" s="301"/>
      <c r="N62" s="300"/>
      <c r="P62" s="301"/>
    </row>
    <row r="63" spans="1:16">
      <c r="A63" t="s">
        <v>269</v>
      </c>
      <c r="B63" s="297" t="s">
        <v>86</v>
      </c>
      <c r="C63" s="297"/>
      <c r="D63" s="297" t="s">
        <v>221</v>
      </c>
      <c r="E63" s="298"/>
      <c r="F63" s="299"/>
      <c r="G63" s="297"/>
      <c r="H63" s="299"/>
      <c r="I63" s="299"/>
      <c r="J63" s="300"/>
      <c r="K63" s="301"/>
      <c r="L63" s="302"/>
      <c r="M63" s="301"/>
      <c r="N63" s="300"/>
      <c r="P63" s="301"/>
    </row>
    <row r="64" spans="1:16">
      <c r="A64" t="s">
        <v>270</v>
      </c>
      <c r="B64" s="297" t="s">
        <v>87</v>
      </c>
      <c r="C64" s="297"/>
      <c r="D64" s="297" t="s">
        <v>222</v>
      </c>
      <c r="E64" s="298"/>
      <c r="F64" s="299"/>
      <c r="G64" s="297"/>
      <c r="H64" s="299"/>
      <c r="I64" s="299"/>
      <c r="J64" s="300"/>
      <c r="K64" s="301"/>
      <c r="L64" s="302"/>
      <c r="M64" s="301"/>
      <c r="N64" s="300"/>
      <c r="P64" s="301"/>
    </row>
    <row r="65" spans="2:16">
      <c r="B65" s="297"/>
      <c r="C65" s="297"/>
      <c r="D65" s="297"/>
      <c r="E65" s="298"/>
      <c r="F65" s="299"/>
      <c r="G65" s="297"/>
      <c r="H65" s="299"/>
      <c r="I65" s="299"/>
      <c r="J65" s="300"/>
      <c r="K65" s="301"/>
      <c r="L65" s="302"/>
      <c r="M65" s="301"/>
      <c r="N65" s="300"/>
      <c r="P65" s="301"/>
    </row>
    <row r="66" spans="2:16">
      <c r="B66" s="297"/>
      <c r="C66" s="297"/>
      <c r="D66" s="297"/>
      <c r="E66" s="298"/>
      <c r="F66" s="299"/>
      <c r="G66" s="297"/>
      <c r="H66" s="299"/>
      <c r="I66" s="299"/>
      <c r="J66" s="300"/>
      <c r="K66" s="301"/>
      <c r="L66" s="302"/>
      <c r="M66" s="301"/>
      <c r="N66" s="300"/>
      <c r="P66" s="301"/>
    </row>
    <row r="67" spans="2:16">
      <c r="B67" s="297" t="s">
        <v>89</v>
      </c>
      <c r="C67" s="297"/>
      <c r="D67" s="297"/>
      <c r="E67" s="298"/>
      <c r="F67" s="299"/>
      <c r="G67" s="297"/>
      <c r="H67" s="299"/>
      <c r="I67" s="299"/>
      <c r="J67" s="300"/>
      <c r="K67" s="301"/>
      <c r="L67" s="302"/>
      <c r="M67" s="301"/>
      <c r="N67" s="300"/>
      <c r="P67" s="301"/>
    </row>
    <row r="68" spans="2:16">
      <c r="B68" s="297"/>
      <c r="C68" s="297"/>
      <c r="D68" s="297"/>
      <c r="E68" s="298"/>
      <c r="F68" s="299"/>
      <c r="G68" s="297"/>
      <c r="H68" s="299"/>
      <c r="I68" s="299"/>
      <c r="J68" s="300"/>
      <c r="K68" s="301"/>
      <c r="L68" s="302"/>
      <c r="M68" s="301"/>
      <c r="N68" s="300"/>
      <c r="P68" s="306"/>
    </row>
    <row r="69" spans="2:16">
      <c r="B69" s="304" t="s">
        <v>90</v>
      </c>
      <c r="C69" s="304" t="s">
        <v>305</v>
      </c>
      <c r="D69" s="304" t="s">
        <v>306</v>
      </c>
      <c r="E69" s="304" t="s">
        <v>91</v>
      </c>
      <c r="F69" s="304"/>
      <c r="G69" s="304"/>
      <c r="H69" s="304"/>
      <c r="I69" s="304"/>
      <c r="J69" s="305"/>
      <c r="K69" s="301"/>
      <c r="L69" s="302"/>
      <c r="M69" s="301"/>
      <c r="N69" s="300"/>
      <c r="P69" s="306"/>
    </row>
    <row r="70" spans="2:16">
      <c r="B70" s="304" t="s">
        <v>222</v>
      </c>
      <c r="C70" s="304">
        <v>4</v>
      </c>
      <c r="D70" s="304">
        <v>0</v>
      </c>
      <c r="E70" s="304">
        <v>4</v>
      </c>
      <c r="F70" s="304"/>
      <c r="G70" s="304"/>
      <c r="H70" s="304"/>
      <c r="I70" s="304"/>
      <c r="J70" s="305"/>
      <c r="K70" s="301"/>
      <c r="L70" s="302"/>
      <c r="M70" s="301"/>
      <c r="N70" s="300"/>
      <c r="P70" s="301"/>
    </row>
    <row r="71" spans="2:16">
      <c r="B71" s="297" t="s">
        <v>68</v>
      </c>
      <c r="C71" s="297">
        <v>2</v>
      </c>
      <c r="D71" s="297">
        <v>-1</v>
      </c>
      <c r="E71" s="298">
        <v>1</v>
      </c>
      <c r="F71" s="299"/>
      <c r="G71" s="297"/>
      <c r="H71" s="299"/>
      <c r="I71" s="299"/>
      <c r="J71" s="300"/>
      <c r="K71" s="301"/>
      <c r="L71" s="302"/>
      <c r="M71" s="301"/>
      <c r="N71" s="300"/>
      <c r="P71" s="301"/>
    </row>
    <row r="72" spans="2:16">
      <c r="B72" s="297" t="s">
        <v>221</v>
      </c>
      <c r="C72" s="297">
        <v>7</v>
      </c>
      <c r="D72" s="297">
        <v>3</v>
      </c>
      <c r="E72" s="298">
        <v>5</v>
      </c>
      <c r="F72" s="299"/>
      <c r="G72" s="297"/>
      <c r="H72" s="299"/>
      <c r="I72" s="299"/>
      <c r="J72" s="300"/>
      <c r="K72" s="301"/>
      <c r="L72" s="302"/>
      <c r="M72" s="301"/>
      <c r="N72" s="300"/>
      <c r="P72" s="301"/>
    </row>
    <row r="73" spans="2:16">
      <c r="B73" s="297" t="s">
        <v>299</v>
      </c>
      <c r="C73" s="297">
        <v>2</v>
      </c>
      <c r="D73" s="297">
        <v>-2</v>
      </c>
      <c r="E73" s="298">
        <v>4</v>
      </c>
      <c r="F73" s="299"/>
      <c r="G73" s="297"/>
      <c r="H73" s="299"/>
      <c r="I73" s="299"/>
      <c r="J73" s="300"/>
      <c r="K73" s="301"/>
      <c r="L73" s="302"/>
      <c r="M73" s="301"/>
      <c r="N73" s="300"/>
      <c r="P73" s="301"/>
    </row>
    <row r="74" spans="2:16">
      <c r="B74" s="297"/>
      <c r="C74" s="297"/>
      <c r="D74" s="297"/>
      <c r="E74" s="298"/>
      <c r="F74" s="299"/>
      <c r="G74" s="297"/>
      <c r="H74" s="299"/>
      <c r="I74" s="299"/>
      <c r="J74" s="300"/>
      <c r="K74" s="301"/>
      <c r="L74" s="302"/>
      <c r="M74" s="301"/>
      <c r="N74" s="300"/>
      <c r="P74" s="301"/>
    </row>
    <row r="75" spans="2:16">
      <c r="B75" s="297"/>
      <c r="C75" s="297"/>
      <c r="D75" s="297"/>
      <c r="E75" s="298"/>
      <c r="F75" s="299"/>
      <c r="G75" s="297"/>
      <c r="H75" s="299"/>
      <c r="I75" s="299"/>
      <c r="J75" s="300"/>
      <c r="K75" s="301"/>
      <c r="L75" s="302"/>
      <c r="M75" s="301"/>
      <c r="N75" s="300"/>
      <c r="P75" s="301"/>
    </row>
    <row r="76" spans="2:16">
      <c r="B76" s="297" t="s">
        <v>92</v>
      </c>
      <c r="C76" s="297"/>
      <c r="D76" s="297"/>
      <c r="E76" s="298"/>
      <c r="F76" s="299"/>
      <c r="G76" s="297"/>
      <c r="H76" s="299"/>
      <c r="I76" s="299"/>
      <c r="J76" s="300"/>
      <c r="K76" s="301"/>
      <c r="L76" s="302"/>
      <c r="M76" s="301"/>
      <c r="N76" s="300"/>
      <c r="P76" s="306"/>
    </row>
    <row r="77" spans="2:16">
      <c r="B77" s="304" t="s">
        <v>93</v>
      </c>
      <c r="C77" s="304"/>
      <c r="D77" s="304"/>
      <c r="E77" s="304"/>
      <c r="F77" s="304"/>
      <c r="G77" s="304"/>
      <c r="H77" s="304"/>
      <c r="I77" s="304"/>
      <c r="J77" s="305"/>
      <c r="K77" s="301"/>
      <c r="L77" s="302"/>
      <c r="M77" s="301"/>
      <c r="N77" s="300"/>
      <c r="P77" s="306"/>
    </row>
    <row r="78" spans="2:16">
      <c r="B78" s="304" t="s">
        <v>114</v>
      </c>
      <c r="C78" s="304"/>
      <c r="D78" s="304"/>
      <c r="E78" s="304"/>
      <c r="F78" s="304"/>
      <c r="G78" s="304"/>
      <c r="H78" s="304"/>
      <c r="I78" s="304"/>
      <c r="J78" s="305"/>
      <c r="K78" s="301"/>
      <c r="L78" s="302"/>
      <c r="M78" s="301"/>
      <c r="N78" s="300"/>
      <c r="P78" s="301"/>
    </row>
    <row r="79" spans="2:16">
      <c r="B79" s="297"/>
      <c r="C79" s="297"/>
      <c r="D79" s="297"/>
      <c r="E79" s="307"/>
      <c r="F79" s="299"/>
      <c r="G79" s="308"/>
      <c r="H79" s="299"/>
      <c r="I79" s="299"/>
      <c r="J79" s="300"/>
      <c r="K79" s="301"/>
      <c r="L79" s="302"/>
      <c r="M79" s="301"/>
      <c r="N79" s="300"/>
      <c r="P79" s="301"/>
    </row>
    <row r="80" spans="2:16">
      <c r="B80" s="297"/>
      <c r="C80" s="297"/>
      <c r="D80" s="297"/>
      <c r="E80" s="307"/>
      <c r="F80" s="299"/>
      <c r="G80" s="308"/>
      <c r="H80" s="299"/>
      <c r="I80" s="299"/>
      <c r="J80" s="300"/>
      <c r="K80" s="301"/>
      <c r="L80" s="302"/>
      <c r="M80" s="301"/>
      <c r="N80" s="300"/>
      <c r="P80" s="301"/>
    </row>
    <row r="81" spans="1:16">
      <c r="B81" s="297"/>
      <c r="C81" s="297"/>
      <c r="D81" s="297"/>
      <c r="E81" s="307"/>
      <c r="F81" s="299"/>
      <c r="G81" s="297"/>
      <c r="H81" s="299"/>
      <c r="I81" s="299"/>
      <c r="J81" s="300"/>
      <c r="K81" s="301"/>
      <c r="L81" s="302"/>
      <c r="M81" s="301"/>
      <c r="N81" s="300"/>
      <c r="P81" s="301"/>
    </row>
    <row r="82" spans="1:16">
      <c r="B82" s="297" t="s">
        <v>94</v>
      </c>
      <c r="C82" s="297"/>
      <c r="D82" s="297"/>
      <c r="E82" s="307"/>
      <c r="F82" s="299"/>
      <c r="G82" s="297"/>
      <c r="H82" s="299"/>
      <c r="I82" s="299"/>
      <c r="J82" s="300"/>
      <c r="K82" s="301"/>
      <c r="L82" s="302"/>
      <c r="M82" s="301"/>
      <c r="N82" s="300"/>
      <c r="P82" s="301"/>
    </row>
    <row r="83" spans="1:16">
      <c r="B83" s="297"/>
      <c r="C83" s="297"/>
      <c r="D83" s="297"/>
      <c r="E83" s="298"/>
      <c r="F83" s="299"/>
      <c r="G83" s="297"/>
      <c r="H83" s="299"/>
      <c r="I83" s="299"/>
      <c r="J83" s="300"/>
      <c r="K83" s="301"/>
      <c r="L83" s="302"/>
      <c r="M83" s="301"/>
      <c r="N83" s="300"/>
      <c r="P83" s="301"/>
    </row>
    <row r="84" spans="1:16">
      <c r="A84" t="s">
        <v>271</v>
      </c>
      <c r="B84" s="297" t="s">
        <v>86</v>
      </c>
      <c r="C84" s="297"/>
      <c r="D84" s="297" t="s">
        <v>105</v>
      </c>
      <c r="E84" s="307"/>
      <c r="F84" s="299"/>
      <c r="G84" s="297"/>
      <c r="H84" s="299"/>
      <c r="I84" s="299"/>
      <c r="J84" s="300"/>
      <c r="K84" s="301"/>
      <c r="L84" s="302"/>
      <c r="M84" s="301"/>
      <c r="N84" s="300"/>
      <c r="P84" s="301"/>
    </row>
    <row r="85" spans="1:16">
      <c r="A85" t="s">
        <v>272</v>
      </c>
      <c r="B85" s="297" t="s">
        <v>87</v>
      </c>
      <c r="C85" s="297"/>
      <c r="D85" s="297" t="s">
        <v>111</v>
      </c>
      <c r="E85" s="307"/>
      <c r="F85" s="299"/>
      <c r="G85" s="308"/>
      <c r="H85" s="299"/>
      <c r="I85" s="299"/>
      <c r="J85" s="300"/>
      <c r="K85" s="301"/>
      <c r="L85" s="302"/>
      <c r="M85" s="301"/>
      <c r="N85" s="300"/>
      <c r="P85" s="301"/>
    </row>
    <row r="86" spans="1:16">
      <c r="B86" s="297"/>
      <c r="C86" s="297"/>
      <c r="D86" s="297"/>
      <c r="E86" s="307"/>
      <c r="F86" s="299"/>
      <c r="G86" s="309"/>
      <c r="H86" s="299"/>
      <c r="I86" s="299"/>
      <c r="J86" s="300"/>
      <c r="K86" s="301"/>
      <c r="L86" s="302"/>
      <c r="M86" s="301"/>
      <c r="N86" s="300"/>
      <c r="P86" s="306"/>
    </row>
    <row r="87" spans="1:16">
      <c r="B87" s="304"/>
      <c r="C87" s="304"/>
      <c r="D87" s="304"/>
      <c r="E87" s="304"/>
      <c r="F87" s="304"/>
      <c r="G87" s="304"/>
      <c r="H87" s="304"/>
      <c r="I87" s="304"/>
      <c r="J87" s="305"/>
      <c r="K87" s="301"/>
      <c r="L87" s="302"/>
      <c r="M87" s="301"/>
      <c r="N87" s="300"/>
      <c r="P87" s="306"/>
    </row>
    <row r="88" spans="1:16">
      <c r="B88" s="304" t="s">
        <v>95</v>
      </c>
      <c r="C88" s="304"/>
      <c r="D88" s="304"/>
      <c r="E88" s="304"/>
      <c r="F88" s="304"/>
      <c r="G88" s="304"/>
      <c r="H88" s="304"/>
      <c r="I88" s="304"/>
      <c r="J88" s="305"/>
      <c r="K88" s="301"/>
      <c r="L88" s="302"/>
      <c r="M88" s="301"/>
      <c r="N88" s="300"/>
      <c r="P88" s="301"/>
    </row>
    <row r="89" spans="1:16">
      <c r="B89" s="297"/>
      <c r="C89" s="297"/>
      <c r="D89" s="297"/>
      <c r="E89" s="298"/>
      <c r="F89" s="299"/>
      <c r="G89" s="310"/>
      <c r="H89" s="299"/>
      <c r="I89" s="299"/>
      <c r="J89" s="300"/>
      <c r="K89" s="301"/>
      <c r="L89" s="302"/>
      <c r="M89" s="301"/>
      <c r="N89" s="300"/>
      <c r="P89" s="301"/>
    </row>
    <row r="90" spans="1:16">
      <c r="B90" s="297" t="s">
        <v>90</v>
      </c>
      <c r="C90" s="297" t="s">
        <v>305</v>
      </c>
      <c r="D90" s="297" t="s">
        <v>306</v>
      </c>
      <c r="E90" s="298" t="s">
        <v>91</v>
      </c>
      <c r="F90" s="299"/>
      <c r="G90" s="310"/>
      <c r="H90" s="299"/>
      <c r="I90" s="299"/>
      <c r="J90" s="300"/>
      <c r="K90" s="301"/>
      <c r="L90" s="302"/>
      <c r="M90" s="301"/>
      <c r="N90" s="300"/>
      <c r="P90" s="301"/>
    </row>
    <row r="91" spans="1:16">
      <c r="B91" s="297" t="s">
        <v>77</v>
      </c>
      <c r="C91" s="297">
        <v>2</v>
      </c>
      <c r="D91" s="297">
        <v>-2</v>
      </c>
      <c r="E91" s="298">
        <v>4</v>
      </c>
      <c r="F91" s="299"/>
      <c r="G91" s="310"/>
      <c r="H91" s="299"/>
      <c r="I91" s="299"/>
      <c r="J91" s="300"/>
      <c r="K91" s="301"/>
      <c r="L91" s="302"/>
      <c r="M91" s="301"/>
      <c r="N91" s="300"/>
      <c r="P91" s="301"/>
    </row>
    <row r="92" spans="1:16">
      <c r="B92" s="297" t="s">
        <v>109</v>
      </c>
      <c r="C92" s="297">
        <v>1</v>
      </c>
      <c r="D92" s="297">
        <v>-3</v>
      </c>
      <c r="E92" s="298">
        <v>3</v>
      </c>
      <c r="F92" s="299"/>
      <c r="G92" s="304"/>
      <c r="H92" s="299"/>
      <c r="I92" s="299"/>
      <c r="J92" s="300"/>
      <c r="K92" s="301"/>
      <c r="L92" s="302"/>
      <c r="M92" s="301"/>
      <c r="N92" s="300"/>
      <c r="P92" s="306"/>
    </row>
    <row r="93" spans="1:16">
      <c r="B93" s="304" t="s">
        <v>105</v>
      </c>
      <c r="C93" s="304">
        <v>9</v>
      </c>
      <c r="D93" s="304">
        <v>5</v>
      </c>
      <c r="E93" s="304">
        <v>7</v>
      </c>
      <c r="F93" s="304"/>
      <c r="G93" s="304"/>
      <c r="H93" s="304"/>
      <c r="I93" s="304"/>
      <c r="J93" s="305"/>
      <c r="K93" s="301"/>
      <c r="L93" s="302"/>
      <c r="M93" s="301"/>
      <c r="N93" s="306"/>
      <c r="P93" s="306"/>
    </row>
    <row r="94" spans="1:16">
      <c r="B94" s="304" t="s">
        <v>111</v>
      </c>
      <c r="C94" s="304">
        <v>4</v>
      </c>
      <c r="D94" s="304">
        <v>0</v>
      </c>
      <c r="E94" s="304">
        <v>4</v>
      </c>
      <c r="F94" s="304"/>
      <c r="G94" s="304"/>
      <c r="H94" s="304"/>
      <c r="I94" s="304"/>
      <c r="J94" s="305"/>
      <c r="K94" s="301"/>
      <c r="L94" s="302"/>
      <c r="M94" s="301"/>
      <c r="N94" s="306"/>
      <c r="P94" s="301"/>
    </row>
    <row r="95" spans="1:16">
      <c r="B95" s="297"/>
      <c r="C95" s="297"/>
      <c r="D95" s="297"/>
      <c r="E95" s="307"/>
      <c r="F95" s="299"/>
      <c r="G95" s="297"/>
      <c r="H95" s="299"/>
      <c r="I95" s="299"/>
      <c r="J95" s="300"/>
      <c r="K95" s="301"/>
      <c r="L95" s="302"/>
      <c r="M95" s="301"/>
      <c r="N95" s="300"/>
      <c r="P95" s="301"/>
    </row>
    <row r="96" spans="1:16">
      <c r="B96" s="297"/>
      <c r="C96" s="297"/>
      <c r="D96" s="297"/>
      <c r="E96" s="307"/>
      <c r="F96" s="299"/>
      <c r="G96" s="297"/>
      <c r="H96" s="299"/>
      <c r="I96" s="299"/>
      <c r="J96" s="300"/>
      <c r="K96" s="301"/>
      <c r="L96" s="302"/>
      <c r="M96" s="301"/>
      <c r="N96" s="300"/>
      <c r="P96" s="306"/>
    </row>
    <row r="97" spans="1:16">
      <c r="B97" s="304" t="s">
        <v>96</v>
      </c>
      <c r="C97" s="304"/>
      <c r="D97" s="304"/>
      <c r="E97" s="304"/>
      <c r="F97" s="304"/>
      <c r="G97" s="304"/>
      <c r="H97" s="304"/>
      <c r="I97" s="304"/>
      <c r="J97" s="305"/>
      <c r="K97" s="301"/>
      <c r="L97" s="302"/>
      <c r="M97" s="301"/>
      <c r="N97" s="300"/>
      <c r="P97" s="306"/>
    </row>
    <row r="98" spans="1:16">
      <c r="B98" s="304" t="s">
        <v>97</v>
      </c>
      <c r="C98" s="304"/>
      <c r="D98" s="304"/>
      <c r="E98" s="304"/>
      <c r="F98" s="304"/>
      <c r="G98" s="304"/>
      <c r="H98" s="304"/>
      <c r="I98" s="304"/>
      <c r="J98" s="305"/>
      <c r="K98" s="301"/>
      <c r="L98" s="302"/>
      <c r="M98" s="301"/>
      <c r="N98" s="300"/>
      <c r="P98" s="301"/>
    </row>
    <row r="99" spans="1:16">
      <c r="B99" s="297" t="s">
        <v>98</v>
      </c>
      <c r="C99" s="297"/>
      <c r="D99" s="297"/>
      <c r="E99" s="298"/>
      <c r="F99" s="299"/>
      <c r="G99" s="310"/>
      <c r="H99" s="299"/>
      <c r="I99" s="299"/>
      <c r="J99" s="300"/>
      <c r="K99" s="301"/>
      <c r="L99" s="302"/>
      <c r="M99" s="301"/>
      <c r="N99" s="300"/>
      <c r="P99" s="306"/>
    </row>
    <row r="100" spans="1:16">
      <c r="B100" s="304"/>
      <c r="C100" s="304"/>
      <c r="D100" s="304"/>
      <c r="E100" s="304"/>
      <c r="F100" s="304"/>
      <c r="G100" s="304"/>
      <c r="H100" s="304"/>
      <c r="I100" s="304"/>
      <c r="J100" s="305"/>
      <c r="K100" s="301"/>
      <c r="L100" s="302"/>
      <c r="M100" s="301"/>
      <c r="N100" s="300"/>
      <c r="P100" s="306"/>
    </row>
    <row r="101" spans="1:16">
      <c r="B101" s="304"/>
      <c r="C101" s="304"/>
      <c r="D101" s="304"/>
      <c r="E101" s="304"/>
      <c r="F101" s="304"/>
      <c r="G101" s="304"/>
      <c r="H101" s="304"/>
      <c r="I101" s="304"/>
      <c r="J101" s="305"/>
      <c r="K101" s="301"/>
      <c r="L101" s="302"/>
      <c r="M101" s="301"/>
      <c r="N101" s="300"/>
      <c r="P101" s="301"/>
    </row>
    <row r="102" spans="1:16">
      <c r="B102" s="297"/>
      <c r="C102" s="297"/>
      <c r="D102" s="297"/>
      <c r="E102" s="298"/>
      <c r="F102" s="299"/>
      <c r="G102" s="310"/>
      <c r="H102" s="299"/>
      <c r="I102" s="299"/>
      <c r="J102" s="300"/>
      <c r="K102" s="301"/>
      <c r="L102" s="302"/>
      <c r="M102" s="301"/>
      <c r="N102" s="300"/>
      <c r="P102" s="306"/>
    </row>
    <row r="103" spans="1:16">
      <c r="B103" s="298" t="s">
        <v>99</v>
      </c>
      <c r="C103" s="298"/>
      <c r="D103" s="298"/>
      <c r="E103" s="298"/>
      <c r="F103" s="298"/>
      <c r="G103" s="298"/>
      <c r="H103" s="298"/>
      <c r="I103" s="298"/>
      <c r="J103" s="311"/>
      <c r="K103" s="311"/>
      <c r="L103" s="312"/>
      <c r="M103" s="301"/>
      <c r="N103" s="300"/>
      <c r="P103" s="306"/>
    </row>
    <row r="104" spans="1:16">
      <c r="B104" s="309"/>
      <c r="C104" s="309"/>
      <c r="D104" s="309"/>
      <c r="E104" s="309"/>
      <c r="F104" s="309"/>
      <c r="G104" s="309"/>
      <c r="H104" s="309"/>
      <c r="I104" s="309"/>
      <c r="J104" s="306"/>
      <c r="K104" s="306"/>
      <c r="L104" s="313"/>
      <c r="M104" s="301"/>
      <c r="N104" s="300"/>
      <c r="P104" s="306"/>
    </row>
    <row r="105" spans="1:16">
      <c r="A105" t="s">
        <v>273</v>
      </c>
      <c r="B105" s="304" t="s">
        <v>86</v>
      </c>
      <c r="C105" s="309"/>
      <c r="D105" s="309" t="s">
        <v>84</v>
      </c>
      <c r="E105" s="309"/>
      <c r="F105" s="309"/>
      <c r="G105" s="309"/>
      <c r="H105" s="309"/>
      <c r="I105" s="309"/>
      <c r="J105" s="306"/>
      <c r="K105" s="306"/>
      <c r="L105" s="313"/>
      <c r="M105" s="301"/>
      <c r="N105" s="300"/>
      <c r="P105" s="306"/>
    </row>
    <row r="106" spans="1:16">
      <c r="A106" t="s">
        <v>274</v>
      </c>
      <c r="B106" s="304" t="s">
        <v>87</v>
      </c>
      <c r="C106" s="309"/>
      <c r="D106" s="309" t="s">
        <v>110</v>
      </c>
      <c r="E106" s="309"/>
      <c r="F106" s="309"/>
      <c r="G106" s="309"/>
      <c r="H106" s="309"/>
      <c r="I106" s="309"/>
      <c r="J106" s="306"/>
      <c r="K106" s="306"/>
      <c r="L106" s="313"/>
      <c r="M106" s="306"/>
      <c r="N106" s="306"/>
      <c r="P106" s="306"/>
    </row>
    <row r="107" spans="1:16">
      <c r="B107" s="309"/>
      <c r="C107" s="309"/>
      <c r="D107" s="304"/>
      <c r="E107" s="309"/>
      <c r="F107" s="309"/>
      <c r="G107" s="309"/>
      <c r="H107" s="309"/>
      <c r="I107" s="309"/>
      <c r="J107" s="306"/>
      <c r="K107" s="306"/>
      <c r="L107" s="313"/>
      <c r="M107" s="301"/>
      <c r="N107" s="300"/>
      <c r="P107" s="306"/>
    </row>
    <row r="108" spans="1:16">
      <c r="B108" s="309"/>
      <c r="C108" s="309"/>
      <c r="D108" s="304"/>
      <c r="E108" s="309"/>
      <c r="F108" s="309"/>
      <c r="G108" s="309"/>
      <c r="H108" s="309"/>
      <c r="I108" s="309"/>
      <c r="J108" s="306"/>
      <c r="K108" s="306"/>
      <c r="L108" s="313"/>
      <c r="M108" s="306"/>
      <c r="N108" s="306"/>
      <c r="P108" s="306"/>
    </row>
    <row r="109" spans="1:16">
      <c r="B109" s="309" t="s">
        <v>100</v>
      </c>
      <c r="C109" s="309"/>
      <c r="D109" s="309"/>
      <c r="E109" s="309"/>
      <c r="F109" s="309"/>
      <c r="G109" s="309"/>
      <c r="H109" s="309"/>
      <c r="I109" s="309"/>
      <c r="J109" s="306"/>
      <c r="K109" s="306"/>
      <c r="L109" s="313"/>
      <c r="M109" s="306"/>
      <c r="N109" s="306"/>
      <c r="P109" s="306"/>
    </row>
    <row r="110" spans="1:16">
      <c r="B110" s="309"/>
      <c r="C110" s="309"/>
      <c r="D110" s="309"/>
      <c r="E110" s="309"/>
      <c r="F110" s="309"/>
      <c r="G110" s="309"/>
      <c r="H110" s="309"/>
      <c r="I110" s="309"/>
      <c r="J110" s="306"/>
      <c r="K110" s="306"/>
      <c r="L110" s="313"/>
      <c r="M110" s="306"/>
      <c r="N110" s="306"/>
      <c r="P110" s="306"/>
    </row>
    <row r="111" spans="1:16">
      <c r="B111" s="304" t="s">
        <v>90</v>
      </c>
      <c r="C111" s="309" t="s">
        <v>305</v>
      </c>
      <c r="D111" s="309" t="s">
        <v>306</v>
      </c>
      <c r="E111" s="309" t="s">
        <v>91</v>
      </c>
      <c r="F111" s="309"/>
      <c r="G111" s="309"/>
      <c r="H111" s="309"/>
      <c r="I111" s="309"/>
      <c r="J111" s="306"/>
      <c r="K111" s="306"/>
      <c r="L111" s="313"/>
      <c r="M111" s="306"/>
      <c r="N111" s="306"/>
      <c r="P111" s="306"/>
    </row>
    <row r="112" spans="1:16" ht="15.75" thickBot="1">
      <c r="B112" s="309" t="s">
        <v>84</v>
      </c>
      <c r="C112" s="309">
        <v>9</v>
      </c>
      <c r="D112" s="309">
        <v>5</v>
      </c>
      <c r="E112" s="309">
        <v>6</v>
      </c>
      <c r="F112" s="309"/>
      <c r="G112" s="309"/>
      <c r="H112" s="309"/>
      <c r="I112" s="309"/>
      <c r="J112" s="306"/>
      <c r="K112" s="306"/>
      <c r="L112" s="313"/>
      <c r="M112" s="306"/>
      <c r="N112" s="306"/>
      <c r="P112" s="306"/>
    </row>
    <row r="113" spans="1:16" ht="15.75" thickBot="1">
      <c r="B113" s="314" t="s">
        <v>110</v>
      </c>
      <c r="C113" s="314">
        <v>6</v>
      </c>
      <c r="D113" s="314">
        <v>1</v>
      </c>
      <c r="E113" s="314">
        <v>2</v>
      </c>
      <c r="F113" s="309"/>
      <c r="G113" s="309"/>
      <c r="H113" s="309"/>
      <c r="I113" s="309"/>
      <c r="J113" s="306"/>
      <c r="K113" s="306"/>
      <c r="L113" s="313"/>
      <c r="M113" s="306"/>
      <c r="N113" s="306"/>
      <c r="P113" s="306"/>
    </row>
    <row r="114" spans="1:16" ht="15.75" thickBot="1">
      <c r="B114" s="315" t="s">
        <v>300</v>
      </c>
      <c r="C114" s="315">
        <v>0</v>
      </c>
      <c r="D114" s="315">
        <v>-5</v>
      </c>
      <c r="E114" s="315">
        <v>1</v>
      </c>
      <c r="F114" s="309"/>
      <c r="G114" s="309"/>
      <c r="H114" s="309"/>
      <c r="I114" s="309"/>
      <c r="J114" s="306"/>
      <c r="K114" s="306"/>
      <c r="L114" s="313"/>
      <c r="M114" s="306"/>
      <c r="N114" s="306"/>
      <c r="P114" s="306"/>
    </row>
    <row r="115" spans="1:16" ht="15.75" thickBot="1">
      <c r="B115" s="316" t="s">
        <v>301</v>
      </c>
      <c r="C115" s="316">
        <v>3</v>
      </c>
      <c r="D115" s="316">
        <v>-1</v>
      </c>
      <c r="E115" s="316">
        <v>3</v>
      </c>
      <c r="F115" s="309"/>
      <c r="G115" s="309"/>
      <c r="H115" s="309"/>
      <c r="I115" s="309"/>
      <c r="J115" s="306"/>
      <c r="K115" s="306"/>
      <c r="L115" s="313"/>
      <c r="M115" s="306"/>
      <c r="N115" s="306"/>
      <c r="P115" s="306"/>
    </row>
    <row r="116" spans="1:16" ht="15.75" thickBot="1">
      <c r="B116" s="315"/>
      <c r="C116" s="315"/>
      <c r="D116" s="315"/>
      <c r="E116" s="315"/>
      <c r="F116" s="309"/>
      <c r="G116" s="309"/>
      <c r="H116" s="309"/>
      <c r="I116" s="309"/>
      <c r="J116" s="306"/>
      <c r="K116" s="306"/>
      <c r="L116" s="313"/>
      <c r="M116" s="306"/>
      <c r="N116" s="306"/>
      <c r="P116" s="306"/>
    </row>
    <row r="117" spans="1:16" ht="15.75" thickBot="1">
      <c r="B117" s="316"/>
      <c r="C117" s="316"/>
      <c r="D117" s="316"/>
      <c r="E117" s="316"/>
      <c r="F117" s="309"/>
      <c r="G117" s="309"/>
      <c r="H117" s="309"/>
      <c r="I117" s="309"/>
      <c r="J117" s="306"/>
      <c r="K117" s="306"/>
      <c r="L117" s="313"/>
      <c r="M117" s="306"/>
      <c r="N117" s="306"/>
      <c r="P117" s="306"/>
    </row>
    <row r="118" spans="1:16">
      <c r="B118" s="309" t="s">
        <v>101</v>
      </c>
      <c r="C118" s="309"/>
      <c r="D118" s="309"/>
      <c r="E118" s="309"/>
      <c r="F118" s="309"/>
      <c r="G118" s="309"/>
      <c r="H118" s="309"/>
      <c r="I118" s="309"/>
      <c r="J118" s="306"/>
      <c r="K118" s="306"/>
      <c r="L118" s="313"/>
      <c r="M118" s="306"/>
      <c r="N118" s="306"/>
      <c r="P118" s="306"/>
    </row>
    <row r="119" spans="1:16">
      <c r="B119" s="309" t="s">
        <v>102</v>
      </c>
      <c r="C119" s="309"/>
      <c r="D119" s="309"/>
      <c r="E119" s="309"/>
      <c r="F119" s="309"/>
      <c r="G119" s="309"/>
      <c r="H119" s="309"/>
      <c r="I119" s="309"/>
      <c r="J119" s="306"/>
      <c r="K119" s="306"/>
      <c r="L119" s="313"/>
      <c r="M119" s="306"/>
      <c r="N119" s="306"/>
      <c r="P119" s="306"/>
    </row>
    <row r="120" spans="1:16">
      <c r="B120" s="304" t="s">
        <v>103</v>
      </c>
      <c r="C120" s="309"/>
      <c r="D120" s="309"/>
      <c r="E120" s="309"/>
      <c r="F120" s="309"/>
      <c r="G120" s="309"/>
      <c r="H120" s="309"/>
      <c r="I120" s="309"/>
      <c r="J120" s="306"/>
      <c r="K120" s="306"/>
      <c r="L120" s="313"/>
      <c r="M120" s="306"/>
      <c r="N120" s="306"/>
      <c r="P120" s="306"/>
    </row>
    <row r="121" spans="1:16">
      <c r="B121" s="297"/>
      <c r="C121" s="309"/>
      <c r="D121" s="309"/>
      <c r="E121" s="309"/>
      <c r="F121" s="309"/>
      <c r="G121" s="309"/>
      <c r="H121" s="309"/>
      <c r="I121" s="309"/>
      <c r="J121" s="306"/>
      <c r="K121" s="306"/>
      <c r="L121" s="313"/>
      <c r="M121" s="306"/>
      <c r="N121" s="306"/>
      <c r="P121" s="306"/>
    </row>
    <row r="122" spans="1:16">
      <c r="B122" s="297"/>
      <c r="C122" s="309"/>
      <c r="D122" s="309"/>
      <c r="E122" s="309"/>
      <c r="F122" s="309"/>
      <c r="G122" s="309"/>
      <c r="H122" s="309"/>
      <c r="I122" s="309"/>
      <c r="J122" s="306"/>
      <c r="K122" s="306"/>
      <c r="L122" s="313"/>
      <c r="M122" s="306"/>
      <c r="N122" s="306"/>
      <c r="P122" s="306"/>
    </row>
    <row r="123" spans="1:16">
      <c r="B123" s="297"/>
      <c r="C123" s="309"/>
      <c r="D123" s="309"/>
      <c r="E123" s="309"/>
      <c r="F123" s="309"/>
      <c r="G123" s="309"/>
      <c r="H123" s="309"/>
      <c r="I123" s="309"/>
      <c r="J123" s="306"/>
      <c r="K123" s="306"/>
      <c r="L123" s="313"/>
      <c r="M123" s="306"/>
      <c r="N123" s="306"/>
      <c r="P123" s="306"/>
    </row>
    <row r="124" spans="1:16">
      <c r="B124" s="309" t="s">
        <v>104</v>
      </c>
      <c r="C124" s="309"/>
      <c r="D124" s="309"/>
      <c r="E124" s="309"/>
      <c r="F124" s="309"/>
      <c r="G124" s="309"/>
      <c r="H124" s="309"/>
      <c r="I124" s="309"/>
      <c r="J124" s="306"/>
      <c r="K124" s="306"/>
      <c r="L124" s="313"/>
      <c r="M124" s="306"/>
      <c r="N124" s="306"/>
      <c r="P124" s="306"/>
    </row>
    <row r="125" spans="1:16">
      <c r="B125" s="309"/>
      <c r="C125" s="309"/>
      <c r="D125" s="309"/>
      <c r="E125" s="309"/>
      <c r="F125" s="309"/>
      <c r="G125" s="309"/>
      <c r="H125" s="309"/>
      <c r="I125" s="309"/>
      <c r="J125" s="306"/>
      <c r="K125" s="306"/>
      <c r="L125" s="313"/>
      <c r="M125" s="306"/>
      <c r="N125" s="306"/>
      <c r="P125" s="306"/>
    </row>
    <row r="126" spans="1:16">
      <c r="A126" t="s">
        <v>275</v>
      </c>
      <c r="B126" s="317" t="s">
        <v>86</v>
      </c>
      <c r="C126" s="317"/>
      <c r="D126" s="317" t="s">
        <v>88</v>
      </c>
      <c r="E126" s="317"/>
      <c r="F126" s="317"/>
      <c r="G126" s="317"/>
      <c r="H126" s="317"/>
      <c r="I126" s="317"/>
      <c r="J126" s="318"/>
      <c r="K126" s="318"/>
      <c r="L126" s="319"/>
      <c r="M126" s="318"/>
      <c r="N126" s="318"/>
      <c r="P126" s="306"/>
    </row>
    <row r="127" spans="1:16">
      <c r="A127" t="s">
        <v>276</v>
      </c>
      <c r="B127" s="309" t="s">
        <v>87</v>
      </c>
      <c r="C127" s="309"/>
      <c r="D127" s="309" t="s">
        <v>303</v>
      </c>
      <c r="E127" s="309"/>
      <c r="F127" s="309"/>
      <c r="G127" s="309"/>
      <c r="H127" s="309"/>
      <c r="I127" s="309"/>
      <c r="J127" s="306"/>
      <c r="K127" s="306"/>
      <c r="L127" s="313"/>
      <c r="M127" s="306"/>
      <c r="N127" s="306"/>
      <c r="P127" s="306"/>
    </row>
    <row r="128" spans="1:16">
      <c r="B128" s="309"/>
      <c r="C128" s="309"/>
      <c r="D128" s="309"/>
      <c r="E128" s="309"/>
      <c r="F128" s="309"/>
      <c r="G128" s="309"/>
      <c r="H128" s="309"/>
      <c r="I128" s="309"/>
      <c r="J128" s="306"/>
      <c r="K128" s="306"/>
      <c r="L128" s="313"/>
      <c r="M128" s="306"/>
      <c r="N128" s="306"/>
      <c r="P128" s="306"/>
    </row>
    <row r="129" spans="2:16">
      <c r="B129" s="304"/>
      <c r="C129" s="309"/>
      <c r="D129" s="309"/>
      <c r="E129" s="309"/>
      <c r="F129" s="309"/>
      <c r="G129" s="309"/>
      <c r="H129" s="309"/>
      <c r="I129" s="309"/>
      <c r="J129" s="306"/>
      <c r="K129" s="306"/>
      <c r="L129" s="313"/>
      <c r="M129" s="306"/>
      <c r="N129" s="306"/>
      <c r="P129" s="306"/>
    </row>
    <row r="130" spans="2:16">
      <c r="B130" s="309" t="s">
        <v>106</v>
      </c>
      <c r="C130" s="309"/>
      <c r="D130" s="309"/>
      <c r="E130" s="309"/>
      <c r="F130" s="309"/>
      <c r="G130" s="309"/>
      <c r="H130" s="309"/>
      <c r="I130" s="309"/>
      <c r="J130" s="306"/>
      <c r="K130" s="306"/>
      <c r="L130" s="313"/>
      <c r="M130" s="306"/>
      <c r="N130" s="306"/>
      <c r="P130" s="306"/>
    </row>
    <row r="131" spans="2:16">
      <c r="B131" s="309"/>
      <c r="C131" s="309"/>
      <c r="D131" s="304"/>
      <c r="E131" s="309"/>
      <c r="F131" s="309"/>
      <c r="G131" s="309"/>
      <c r="H131" s="309"/>
      <c r="I131" s="309"/>
      <c r="J131" s="306"/>
      <c r="K131" s="306"/>
      <c r="L131" s="313"/>
      <c r="M131" s="306"/>
      <c r="N131" s="306"/>
      <c r="P131" s="306"/>
    </row>
    <row r="132" spans="2:16">
      <c r="B132" s="309" t="s">
        <v>90</v>
      </c>
      <c r="C132" s="309" t="s">
        <v>305</v>
      </c>
      <c r="D132" s="304" t="s">
        <v>306</v>
      </c>
      <c r="E132" s="309" t="s">
        <v>91</v>
      </c>
      <c r="F132" s="309"/>
      <c r="G132" s="309"/>
      <c r="H132" s="309"/>
      <c r="I132" s="309"/>
      <c r="J132" s="306"/>
      <c r="K132" s="306"/>
      <c r="L132" s="313"/>
      <c r="M132" s="306"/>
      <c r="N132" s="306"/>
      <c r="P132" s="306"/>
    </row>
    <row r="133" spans="2:16">
      <c r="B133" s="309" t="s">
        <v>302</v>
      </c>
      <c r="C133" s="309">
        <v>0</v>
      </c>
      <c r="D133" s="309">
        <v>-3</v>
      </c>
      <c r="E133" s="309">
        <v>3</v>
      </c>
      <c r="F133" s="309"/>
      <c r="G133" s="309"/>
      <c r="H133" s="309"/>
      <c r="I133" s="309"/>
      <c r="J133" s="306"/>
      <c r="K133" s="306"/>
      <c r="L133" s="313"/>
      <c r="M133" s="306"/>
      <c r="N133" s="306"/>
      <c r="P133" s="306"/>
    </row>
    <row r="134" spans="2:16">
      <c r="B134" s="309" t="s">
        <v>303</v>
      </c>
      <c r="C134" s="309">
        <v>4</v>
      </c>
      <c r="D134" s="309">
        <v>-1</v>
      </c>
      <c r="E134" s="309">
        <v>4</v>
      </c>
      <c r="F134" s="309"/>
      <c r="G134" s="309"/>
      <c r="H134" s="309"/>
      <c r="I134" s="309"/>
      <c r="J134" s="306"/>
      <c r="K134" s="306"/>
      <c r="L134" s="313"/>
      <c r="M134" s="306"/>
      <c r="N134" s="306"/>
      <c r="P134" s="306"/>
    </row>
    <row r="135" spans="2:16">
      <c r="B135" s="304" t="s">
        <v>88</v>
      </c>
      <c r="C135" s="309">
        <v>9</v>
      </c>
      <c r="D135" s="309">
        <v>5</v>
      </c>
      <c r="E135" s="309">
        <v>6</v>
      </c>
      <c r="F135" s="309"/>
      <c r="G135" s="309"/>
      <c r="H135" s="309"/>
      <c r="I135" s="309"/>
      <c r="J135" s="306"/>
      <c r="K135" s="306"/>
      <c r="L135" s="313"/>
      <c r="M135" s="306"/>
      <c r="N135" s="306"/>
      <c r="P135" s="306"/>
    </row>
    <row r="136" spans="2:16" ht="15.75" thickBot="1">
      <c r="B136" s="309" t="s">
        <v>69</v>
      </c>
      <c r="C136" s="309">
        <v>4</v>
      </c>
      <c r="D136" s="309">
        <v>-1</v>
      </c>
      <c r="E136" s="309">
        <v>4</v>
      </c>
      <c r="F136" s="309"/>
      <c r="G136" s="309"/>
      <c r="H136" s="309"/>
      <c r="I136" s="309"/>
      <c r="J136" s="306"/>
      <c r="K136" s="306"/>
      <c r="L136" s="313"/>
      <c r="M136" s="306"/>
      <c r="N136" s="306"/>
      <c r="P136" s="306"/>
    </row>
    <row r="137" spans="2:16" ht="15.75" thickBot="1">
      <c r="B137" s="314"/>
      <c r="C137" s="314"/>
      <c r="D137" s="314"/>
      <c r="E137" s="314"/>
      <c r="F137" s="309"/>
      <c r="G137" s="309"/>
      <c r="H137" s="309"/>
      <c r="I137" s="309"/>
      <c r="J137" s="306"/>
      <c r="K137" s="306"/>
      <c r="L137" s="313"/>
      <c r="M137" s="306"/>
      <c r="N137" s="306"/>
      <c r="P137" s="306"/>
    </row>
    <row r="138" spans="2:16" ht="15.75" thickBot="1">
      <c r="B138" s="315"/>
      <c r="C138" s="315"/>
      <c r="D138" s="315"/>
      <c r="E138" s="315"/>
      <c r="F138" s="309"/>
      <c r="G138" s="309"/>
      <c r="H138" s="309"/>
      <c r="I138" s="309"/>
      <c r="J138" s="306"/>
      <c r="K138" s="306"/>
      <c r="L138" s="313"/>
      <c r="M138" s="306"/>
      <c r="N138" s="306"/>
      <c r="P138" s="306"/>
    </row>
    <row r="139" spans="2:16" ht="15.75" thickBot="1">
      <c r="B139" s="316" t="s">
        <v>107</v>
      </c>
      <c r="C139" s="316"/>
      <c r="D139" s="316"/>
      <c r="E139" s="316"/>
      <c r="F139" s="309"/>
      <c r="G139" s="309"/>
      <c r="H139" s="309"/>
      <c r="I139" s="309"/>
      <c r="J139" s="306"/>
      <c r="K139" s="306"/>
      <c r="L139" s="313"/>
      <c r="M139" s="306"/>
      <c r="N139" s="306"/>
      <c r="P139" s="306"/>
    </row>
    <row r="140" spans="2:16" ht="15.75" thickBot="1">
      <c r="B140" s="315" t="s">
        <v>112</v>
      </c>
      <c r="C140" s="315"/>
      <c r="D140" s="315"/>
      <c r="E140" s="315"/>
      <c r="F140" s="309"/>
      <c r="G140" s="309"/>
      <c r="H140" s="309"/>
      <c r="I140" s="309"/>
      <c r="J140" s="306"/>
      <c r="K140" s="306"/>
      <c r="L140" s="313"/>
      <c r="M140" s="306"/>
      <c r="N140" s="306"/>
      <c r="P140" s="306"/>
    </row>
    <row r="141" spans="2:16" ht="15.75" thickBot="1">
      <c r="B141" s="316" t="s">
        <v>307</v>
      </c>
      <c r="C141" s="316"/>
      <c r="D141" s="316"/>
      <c r="E141" s="316"/>
      <c r="F141" s="309"/>
      <c r="G141" s="309"/>
      <c r="H141" s="309"/>
      <c r="I141" s="309"/>
      <c r="J141" s="306"/>
      <c r="K141" s="306"/>
      <c r="L141" s="313"/>
      <c r="M141" s="306"/>
      <c r="N141" s="306"/>
      <c r="P141" s="306"/>
    </row>
    <row r="142" spans="2:16">
      <c r="B142" s="309"/>
      <c r="C142" s="309"/>
      <c r="D142" s="309"/>
      <c r="E142" s="309"/>
      <c r="F142" s="309"/>
      <c r="G142" s="309"/>
      <c r="H142" s="309"/>
      <c r="I142" s="309"/>
      <c r="J142" s="306"/>
      <c r="K142" s="306"/>
      <c r="L142" s="313"/>
      <c r="M142" s="306"/>
      <c r="N142" s="306"/>
      <c r="P142" s="306"/>
    </row>
    <row r="143" spans="2:16">
      <c r="B143" s="309"/>
      <c r="C143" s="309"/>
      <c r="D143" s="309"/>
      <c r="E143" s="309"/>
      <c r="F143" s="309"/>
      <c r="G143" s="309"/>
      <c r="H143" s="309"/>
      <c r="I143" s="309"/>
      <c r="J143" s="306"/>
      <c r="K143" s="306"/>
      <c r="L143" s="313"/>
      <c r="M143" s="306"/>
      <c r="N143" s="306"/>
      <c r="P143" s="306"/>
    </row>
    <row r="144" spans="2:16">
      <c r="B144" s="304"/>
      <c r="C144" s="309"/>
      <c r="D144" s="309"/>
      <c r="E144" s="309"/>
      <c r="F144" s="309"/>
      <c r="G144" s="309"/>
      <c r="H144" s="309"/>
      <c r="I144" s="309"/>
      <c r="J144" s="306"/>
      <c r="K144" s="306"/>
      <c r="L144" s="313"/>
      <c r="M144" s="306"/>
      <c r="N144" s="306"/>
      <c r="P144" s="306"/>
    </row>
    <row r="145" spans="2:16">
      <c r="B145" s="297"/>
      <c r="C145" s="309"/>
      <c r="D145" s="309"/>
      <c r="E145" s="309"/>
      <c r="F145" s="309"/>
      <c r="G145" s="309"/>
      <c r="H145" s="309"/>
      <c r="I145" s="309"/>
      <c r="J145" s="306"/>
      <c r="K145" s="306"/>
      <c r="L145" s="313"/>
      <c r="M145" s="306"/>
      <c r="N145" s="306"/>
      <c r="P145" s="306"/>
    </row>
    <row r="146" spans="2:16">
      <c r="B146" s="297"/>
      <c r="C146" s="309"/>
      <c r="D146" s="309"/>
      <c r="E146" s="309"/>
      <c r="F146" s="309"/>
      <c r="G146" s="309"/>
      <c r="H146" s="309"/>
      <c r="I146" s="309"/>
      <c r="J146" s="306"/>
      <c r="K146" s="306"/>
      <c r="L146" s="313"/>
      <c r="M146" s="306"/>
      <c r="N146" s="306"/>
      <c r="P146" s="306"/>
    </row>
    <row r="147" spans="2:16">
      <c r="B147" s="297"/>
      <c r="C147" s="309"/>
      <c r="D147" s="309"/>
      <c r="E147" s="309"/>
      <c r="F147" s="309"/>
      <c r="G147" s="309"/>
      <c r="H147" s="309"/>
      <c r="I147" s="309"/>
      <c r="J147" s="306"/>
      <c r="K147" s="306"/>
      <c r="L147" s="313"/>
      <c r="M147" s="306"/>
      <c r="N147" s="306"/>
      <c r="P147" s="306"/>
    </row>
    <row r="148" spans="2:16">
      <c r="B148" s="309"/>
      <c r="C148" s="309"/>
      <c r="D148" s="309"/>
      <c r="E148" s="309"/>
      <c r="F148" s="309"/>
      <c r="G148" s="309"/>
      <c r="H148" s="309"/>
      <c r="I148" s="309"/>
      <c r="J148" s="306"/>
      <c r="K148" s="306"/>
      <c r="L148" s="313"/>
      <c r="M148" s="306"/>
      <c r="N148" s="306"/>
      <c r="P148" s="306"/>
    </row>
    <row r="149" spans="2:16">
      <c r="B149" s="309"/>
      <c r="C149" s="309"/>
      <c r="D149" s="309"/>
      <c r="E149" s="309"/>
      <c r="F149" s="309"/>
      <c r="G149" s="309"/>
      <c r="H149" s="309"/>
      <c r="I149" s="309"/>
      <c r="J149" s="306"/>
      <c r="K149" s="306"/>
      <c r="L149" s="313"/>
      <c r="M149" s="306"/>
      <c r="N149" s="306"/>
      <c r="P149" s="306"/>
    </row>
    <row r="150" spans="2:16">
      <c r="B150" s="317"/>
      <c r="C150" s="317"/>
      <c r="D150" s="317"/>
      <c r="E150" s="317"/>
      <c r="F150" s="317"/>
      <c r="G150" s="317"/>
      <c r="H150" s="317"/>
      <c r="I150" s="317"/>
      <c r="J150" s="318"/>
      <c r="K150" s="318"/>
      <c r="L150" s="319"/>
      <c r="M150" s="318"/>
      <c r="N150" s="318"/>
      <c r="P150" s="306"/>
    </row>
    <row r="151" spans="2:16">
      <c r="B151" s="309"/>
      <c r="C151" s="309"/>
      <c r="D151" s="309"/>
      <c r="E151" s="309"/>
      <c r="F151" s="309"/>
      <c r="G151" s="309"/>
      <c r="H151" s="309"/>
      <c r="I151" s="309"/>
      <c r="J151" s="306"/>
      <c r="K151" s="306"/>
      <c r="L151" s="313"/>
      <c r="M151" s="306"/>
      <c r="N151" s="306"/>
      <c r="P151" s="306"/>
    </row>
    <row r="152" spans="2:16">
      <c r="B152" s="309"/>
      <c r="C152" s="309"/>
      <c r="D152" s="309"/>
      <c r="E152" s="309"/>
      <c r="F152" s="309"/>
      <c r="G152" s="309"/>
      <c r="H152" s="309"/>
      <c r="I152" s="309"/>
      <c r="J152" s="306"/>
      <c r="K152" s="306"/>
      <c r="L152" s="313"/>
      <c r="M152" s="306"/>
      <c r="N152" s="306"/>
      <c r="P152" s="306"/>
    </row>
    <row r="153" spans="2:16">
      <c r="B153" s="304"/>
      <c r="C153" s="309"/>
      <c r="D153" s="309"/>
      <c r="E153" s="309"/>
      <c r="F153" s="309"/>
      <c r="G153" s="309"/>
      <c r="H153" s="309"/>
      <c r="I153" s="309"/>
      <c r="J153" s="306"/>
      <c r="K153" s="306"/>
      <c r="L153" s="313"/>
      <c r="M153" s="306"/>
      <c r="N153" s="306"/>
      <c r="P153" s="306"/>
    </row>
    <row r="154" spans="2:16">
      <c r="B154" s="309"/>
      <c r="C154" s="309"/>
      <c r="D154" s="309"/>
      <c r="E154" s="309"/>
      <c r="F154" s="309"/>
      <c r="G154" s="309"/>
      <c r="H154" s="309"/>
      <c r="I154" s="309"/>
      <c r="J154" s="306"/>
      <c r="K154" s="306"/>
      <c r="L154" s="313"/>
      <c r="M154" s="306"/>
      <c r="N154" s="306"/>
      <c r="P154" s="306"/>
    </row>
    <row r="155" spans="2:16">
      <c r="B155" s="309"/>
      <c r="C155" s="309"/>
      <c r="D155" s="304"/>
      <c r="E155" s="309"/>
      <c r="F155" s="309"/>
      <c r="G155" s="309"/>
      <c r="H155" s="309"/>
      <c r="I155" s="309"/>
      <c r="J155" s="306"/>
      <c r="K155" s="306"/>
      <c r="L155" s="313"/>
      <c r="M155" s="306"/>
      <c r="N155" s="306"/>
      <c r="P155" s="306"/>
    </row>
    <row r="156" spans="2:16">
      <c r="B156" s="309"/>
      <c r="C156" s="309"/>
      <c r="D156" s="304"/>
      <c r="E156" s="309"/>
      <c r="F156" s="309"/>
      <c r="G156" s="309"/>
      <c r="H156" s="309"/>
      <c r="I156" s="309"/>
      <c r="J156" s="306"/>
      <c r="K156" s="306"/>
      <c r="L156" s="313"/>
      <c r="M156" s="306"/>
      <c r="N156" s="306"/>
      <c r="P156" s="306"/>
    </row>
    <row r="157" spans="2:16">
      <c r="B157" s="309"/>
      <c r="C157" s="309"/>
      <c r="D157" s="309"/>
      <c r="E157" s="309"/>
      <c r="F157" s="309"/>
      <c r="G157" s="309"/>
      <c r="H157" s="309"/>
      <c r="I157" s="309"/>
      <c r="J157" s="306"/>
      <c r="K157" s="306"/>
      <c r="L157" s="313"/>
      <c r="M157" s="306"/>
      <c r="N157" s="306"/>
      <c r="P157" s="306"/>
    </row>
    <row r="158" spans="2:16">
      <c r="B158" s="309"/>
      <c r="C158" s="309"/>
      <c r="D158" s="309"/>
      <c r="E158" s="309"/>
      <c r="F158" s="309"/>
      <c r="G158" s="309"/>
      <c r="H158" s="309"/>
      <c r="I158" s="309"/>
      <c r="J158" s="306"/>
      <c r="K158" s="306"/>
      <c r="L158" s="313"/>
      <c r="M158" s="306"/>
      <c r="N158" s="306"/>
      <c r="P158" s="306"/>
    </row>
    <row r="159" spans="2:16">
      <c r="B159" s="304"/>
      <c r="C159" s="309"/>
      <c r="D159" s="309"/>
      <c r="E159" s="309"/>
      <c r="F159" s="309"/>
      <c r="G159" s="309"/>
      <c r="H159" s="309"/>
      <c r="I159" s="309"/>
      <c r="J159" s="306"/>
      <c r="K159" s="306"/>
      <c r="L159" s="313"/>
      <c r="M159" s="306"/>
      <c r="N159" s="306"/>
      <c r="P159" s="306"/>
    </row>
    <row r="160" spans="2:16" ht="15.75" thickBot="1">
      <c r="B160" s="309"/>
      <c r="C160" s="309"/>
      <c r="D160" s="309"/>
      <c r="E160" s="309"/>
      <c r="F160" s="309"/>
      <c r="G160" s="309"/>
      <c r="H160" s="309"/>
      <c r="I160" s="309"/>
      <c r="J160" s="306"/>
      <c r="K160" s="306"/>
      <c r="L160" s="313"/>
      <c r="M160" s="306"/>
      <c r="N160" s="306"/>
      <c r="P160" s="306"/>
    </row>
    <row r="161" spans="2:16" ht="15.75" thickBot="1">
      <c r="B161" s="314"/>
      <c r="C161" s="314"/>
      <c r="D161" s="314"/>
      <c r="E161" s="314"/>
      <c r="F161" s="309"/>
      <c r="G161" s="309"/>
      <c r="H161" s="309"/>
      <c r="I161" s="309"/>
      <c r="J161" s="306"/>
      <c r="K161" s="306"/>
      <c r="L161" s="313"/>
      <c r="M161" s="306"/>
      <c r="N161" s="306"/>
      <c r="P161" s="306"/>
    </row>
    <row r="162" spans="2:16" ht="15.75" thickBot="1">
      <c r="B162" s="315"/>
      <c r="C162" s="315"/>
      <c r="D162" s="315"/>
      <c r="E162" s="315"/>
      <c r="F162" s="309"/>
      <c r="G162" s="309"/>
      <c r="H162" s="309"/>
      <c r="I162" s="309"/>
      <c r="J162" s="306"/>
      <c r="K162" s="306"/>
      <c r="L162" s="313"/>
      <c r="M162" s="306"/>
      <c r="N162" s="306"/>
      <c r="P162" s="306"/>
    </row>
    <row r="163" spans="2:16" ht="15.75" thickBot="1">
      <c r="B163" s="316"/>
      <c r="C163" s="316"/>
      <c r="D163" s="316"/>
      <c r="E163" s="316"/>
      <c r="F163" s="309"/>
      <c r="G163" s="309"/>
      <c r="H163" s="309"/>
      <c r="I163" s="309"/>
      <c r="J163" s="306"/>
      <c r="K163" s="306"/>
      <c r="L163" s="313"/>
      <c r="M163" s="306"/>
      <c r="N163" s="306"/>
      <c r="P163" s="309"/>
    </row>
    <row r="164" spans="2:16" ht="15.75" thickBot="1">
      <c r="B164" s="315"/>
      <c r="C164" s="315"/>
      <c r="D164" s="315"/>
      <c r="E164" s="315"/>
      <c r="F164" s="309"/>
      <c r="G164" s="309"/>
      <c r="H164" s="309"/>
      <c r="I164" s="309"/>
      <c r="J164" s="309"/>
      <c r="K164" s="309"/>
      <c r="L164" s="320"/>
      <c r="M164" s="309"/>
      <c r="N164" s="309"/>
      <c r="P164" s="309"/>
    </row>
    <row r="165" spans="2:16" ht="15.75" thickBot="1">
      <c r="B165" s="316"/>
      <c r="C165" s="316"/>
      <c r="D165" s="316"/>
      <c r="E165" s="316"/>
      <c r="F165" s="309"/>
      <c r="G165" s="309"/>
      <c r="H165" s="309"/>
      <c r="I165" s="309"/>
      <c r="J165" s="309"/>
      <c r="K165" s="309"/>
      <c r="L165" s="320"/>
      <c r="M165" s="309"/>
      <c r="N165" s="309"/>
      <c r="P165" s="309"/>
    </row>
    <row r="166" spans="2:16">
      <c r="B166" s="309"/>
      <c r="C166" s="309"/>
      <c r="D166" s="309"/>
      <c r="E166" s="309"/>
      <c r="F166" s="309"/>
      <c r="G166" s="309"/>
      <c r="H166" s="309"/>
      <c r="I166" s="309"/>
      <c r="J166" s="309"/>
      <c r="K166" s="309"/>
      <c r="L166" s="320"/>
      <c r="M166" s="309"/>
      <c r="N166" s="309"/>
      <c r="P166" s="309"/>
    </row>
    <row r="167" spans="2:16">
      <c r="B167" s="309"/>
      <c r="C167" s="309"/>
      <c r="D167" s="309"/>
      <c r="E167" s="309"/>
      <c r="F167" s="309"/>
      <c r="G167" s="309"/>
      <c r="H167" s="309"/>
      <c r="I167" s="309"/>
      <c r="J167" s="309"/>
      <c r="K167" s="309"/>
      <c r="L167" s="320"/>
      <c r="M167" s="309"/>
      <c r="N167" s="309"/>
      <c r="P167" s="309"/>
    </row>
    <row r="168" spans="2:16">
      <c r="B168" s="304"/>
      <c r="C168" s="309"/>
      <c r="D168" s="309"/>
      <c r="E168" s="309"/>
      <c r="F168" s="309"/>
      <c r="G168" s="309"/>
      <c r="H168" s="309"/>
      <c r="I168" s="309"/>
      <c r="J168" s="309"/>
      <c r="K168" s="309"/>
      <c r="L168" s="320"/>
      <c r="M168" s="309"/>
      <c r="N168" s="309"/>
      <c r="P168" s="309"/>
    </row>
    <row r="169" spans="2:16">
      <c r="B169" s="297"/>
      <c r="C169" s="309"/>
      <c r="D169" s="309"/>
      <c r="E169" s="309"/>
      <c r="F169" s="309"/>
      <c r="G169" s="309"/>
      <c r="H169" s="309"/>
      <c r="I169" s="309"/>
      <c r="J169" s="309"/>
      <c r="K169" s="309"/>
      <c r="L169" s="320"/>
      <c r="M169" s="309"/>
      <c r="N169" s="309"/>
      <c r="P169" s="309"/>
    </row>
    <row r="170" spans="2:16">
      <c r="B170" s="297"/>
      <c r="C170" s="309"/>
      <c r="D170" s="309"/>
      <c r="E170" s="309"/>
      <c r="F170" s="309"/>
      <c r="G170" s="309"/>
      <c r="H170" s="309"/>
      <c r="I170" s="309"/>
      <c r="J170" s="309"/>
      <c r="K170" s="309"/>
      <c r="L170" s="320"/>
      <c r="M170" s="309"/>
      <c r="N170" s="309"/>
      <c r="P170" s="309"/>
    </row>
    <row r="171" spans="2:16">
      <c r="B171" s="297"/>
      <c r="C171" s="309"/>
      <c r="D171" s="309"/>
      <c r="E171" s="309"/>
      <c r="F171" s="309"/>
      <c r="G171" s="309"/>
      <c r="H171" s="309"/>
      <c r="I171" s="309"/>
      <c r="J171" s="309"/>
      <c r="K171" s="309"/>
      <c r="L171" s="320"/>
      <c r="M171" s="309"/>
      <c r="N171" s="309"/>
      <c r="P171" s="309"/>
    </row>
    <row r="172" spans="2:16">
      <c r="B172" s="309"/>
      <c r="C172" s="309"/>
      <c r="D172" s="309"/>
      <c r="E172" s="309"/>
      <c r="F172" s="309"/>
      <c r="G172" s="309"/>
      <c r="H172" s="309"/>
      <c r="I172" s="309"/>
      <c r="J172" s="309"/>
      <c r="K172" s="309"/>
      <c r="L172" s="320"/>
      <c r="M172" s="309"/>
      <c r="N172" s="309"/>
      <c r="P172" s="309"/>
    </row>
    <row r="173" spans="2:16">
      <c r="B173" s="309"/>
      <c r="C173" s="309"/>
      <c r="D173" s="309"/>
      <c r="E173" s="309"/>
      <c r="F173" s="309"/>
      <c r="G173" s="309"/>
      <c r="H173" s="309"/>
      <c r="I173" s="309"/>
      <c r="J173" s="309"/>
      <c r="K173" s="309"/>
      <c r="L173" s="320"/>
      <c r="M173" s="309"/>
      <c r="N173" s="309"/>
      <c r="P173" s="309"/>
    </row>
    <row r="174" spans="2:16">
      <c r="B174" s="317"/>
      <c r="C174" s="317"/>
      <c r="D174" s="317"/>
      <c r="E174" s="317"/>
      <c r="F174" s="317"/>
      <c r="G174" s="317"/>
      <c r="H174" s="317"/>
      <c r="I174" s="317"/>
      <c r="J174" s="317"/>
      <c r="K174" s="317"/>
      <c r="L174" s="321"/>
      <c r="M174" s="317"/>
      <c r="N174" s="317"/>
      <c r="P174" s="309"/>
    </row>
    <row r="175" spans="2:16">
      <c r="B175" s="309"/>
      <c r="C175" s="309"/>
      <c r="D175" s="309"/>
      <c r="E175" s="309"/>
      <c r="F175" s="309"/>
      <c r="G175" s="309"/>
      <c r="H175" s="309"/>
      <c r="I175" s="309"/>
      <c r="J175" s="309"/>
      <c r="K175" s="309"/>
      <c r="L175" s="320"/>
      <c r="M175" s="309"/>
      <c r="N175" s="309"/>
      <c r="P175" s="309"/>
    </row>
    <row r="176" spans="2:16">
      <c r="B176" s="309"/>
      <c r="C176" s="309"/>
      <c r="D176" s="309"/>
      <c r="E176" s="309"/>
      <c r="F176" s="309"/>
      <c r="G176" s="309"/>
      <c r="H176" s="309"/>
      <c r="I176" s="309"/>
      <c r="J176" s="309"/>
      <c r="K176" s="309"/>
      <c r="L176" s="320"/>
      <c r="M176" s="309"/>
      <c r="N176" s="309"/>
      <c r="P176" s="309"/>
    </row>
    <row r="177" spans="2:16">
      <c r="B177" s="304"/>
      <c r="C177" s="309"/>
      <c r="D177" s="309"/>
      <c r="E177" s="309"/>
      <c r="F177" s="309"/>
      <c r="G177" s="309"/>
      <c r="H177" s="309"/>
      <c r="I177" s="309"/>
      <c r="J177" s="309"/>
      <c r="K177" s="309"/>
      <c r="L177" s="320"/>
      <c r="M177" s="309"/>
      <c r="N177" s="309"/>
      <c r="P177" s="309"/>
    </row>
    <row r="178" spans="2:16">
      <c r="B178" s="309"/>
      <c r="C178" s="309"/>
      <c r="D178" s="309"/>
      <c r="E178" s="309"/>
      <c r="F178" s="309"/>
      <c r="G178" s="309"/>
      <c r="H178" s="309"/>
      <c r="I178" s="309"/>
      <c r="J178" s="309"/>
      <c r="K178" s="309"/>
      <c r="L178" s="320"/>
      <c r="M178" s="309"/>
      <c r="N178" s="309"/>
      <c r="P178" s="309"/>
    </row>
    <row r="179" spans="2:16">
      <c r="B179" s="309"/>
      <c r="C179" s="309"/>
      <c r="D179" s="304"/>
      <c r="E179" s="309"/>
      <c r="F179" s="309"/>
      <c r="G179" s="309"/>
      <c r="H179" s="309"/>
      <c r="I179" s="309"/>
      <c r="J179" s="309"/>
      <c r="K179" s="309"/>
      <c r="L179" s="320"/>
      <c r="M179" s="309"/>
      <c r="N179" s="309"/>
      <c r="P179" s="309"/>
    </row>
    <row r="180" spans="2:16">
      <c r="B180" s="309"/>
      <c r="C180" s="309"/>
      <c r="D180" s="304"/>
      <c r="E180" s="309"/>
      <c r="F180" s="309"/>
      <c r="G180" s="309"/>
      <c r="H180" s="309"/>
      <c r="I180" s="309"/>
      <c r="J180" s="309"/>
      <c r="K180" s="309"/>
      <c r="L180" s="320"/>
      <c r="M180" s="309"/>
      <c r="N180" s="309"/>
      <c r="P180" s="309"/>
    </row>
    <row r="181" spans="2:16">
      <c r="B181" s="309"/>
      <c r="C181" s="309"/>
      <c r="D181" s="309"/>
      <c r="E181" s="309"/>
      <c r="F181" s="309"/>
      <c r="G181" s="309"/>
      <c r="H181" s="309"/>
      <c r="I181" s="309"/>
      <c r="J181" s="309"/>
      <c r="K181" s="309"/>
      <c r="L181" s="320"/>
      <c r="M181" s="309"/>
      <c r="N181" s="309"/>
      <c r="P181" s="309"/>
    </row>
    <row r="182" spans="2:16">
      <c r="B182" s="309"/>
      <c r="C182" s="309"/>
      <c r="D182" s="309"/>
      <c r="E182" s="309"/>
      <c r="F182" s="309"/>
      <c r="G182" s="309"/>
      <c r="H182" s="309"/>
      <c r="I182" s="309"/>
      <c r="J182" s="309"/>
      <c r="K182" s="309"/>
      <c r="L182" s="320"/>
      <c r="M182" s="309"/>
      <c r="N182" s="309"/>
      <c r="P182" s="309"/>
    </row>
    <row r="183" spans="2:16">
      <c r="B183" s="304"/>
      <c r="C183" s="309"/>
      <c r="D183" s="309"/>
      <c r="E183" s="309"/>
      <c r="F183" s="309"/>
      <c r="G183" s="309"/>
      <c r="H183" s="309"/>
      <c r="I183" s="309"/>
      <c r="J183" s="309"/>
      <c r="K183" s="309"/>
      <c r="L183" s="320"/>
      <c r="M183" s="309"/>
      <c r="N183" s="309"/>
      <c r="P183" s="309"/>
    </row>
    <row r="184" spans="2:16" ht="15.75" thickBot="1">
      <c r="B184" s="309"/>
      <c r="C184" s="309"/>
      <c r="D184" s="309"/>
      <c r="E184" s="309"/>
      <c r="F184" s="309"/>
      <c r="G184" s="309"/>
      <c r="H184" s="309"/>
      <c r="I184" s="309"/>
      <c r="J184" s="309"/>
      <c r="K184" s="309"/>
      <c r="L184" s="320"/>
      <c r="M184" s="309"/>
      <c r="N184" s="309"/>
      <c r="P184" s="309"/>
    </row>
    <row r="185" spans="2:16" ht="15.75" thickBot="1">
      <c r="B185" s="314"/>
      <c r="C185" s="314"/>
      <c r="D185" s="314"/>
      <c r="E185" s="314"/>
      <c r="F185" s="309"/>
      <c r="G185" s="309"/>
      <c r="H185" s="309"/>
      <c r="I185" s="309"/>
      <c r="J185" s="309"/>
      <c r="K185" s="309"/>
      <c r="L185" s="320"/>
      <c r="M185" s="309"/>
      <c r="N185" s="309"/>
      <c r="P185" s="309"/>
    </row>
    <row r="186" spans="2:16" ht="15.75" thickBot="1">
      <c r="B186" s="315"/>
      <c r="C186" s="315"/>
      <c r="D186" s="315"/>
      <c r="E186" s="315"/>
      <c r="F186" s="309"/>
      <c r="G186" s="309"/>
      <c r="H186" s="309"/>
      <c r="I186" s="309"/>
      <c r="J186" s="309"/>
      <c r="K186" s="309"/>
      <c r="L186" s="320"/>
      <c r="M186" s="309"/>
      <c r="N186" s="309"/>
      <c r="P186" s="309"/>
    </row>
    <row r="187" spans="2:16" ht="15.75" thickBot="1">
      <c r="B187" s="316"/>
      <c r="C187" s="316"/>
      <c r="D187" s="316"/>
      <c r="E187" s="316"/>
      <c r="F187" s="309"/>
      <c r="G187" s="309"/>
      <c r="H187" s="309"/>
      <c r="I187" s="309"/>
      <c r="J187" s="309"/>
      <c r="K187" s="309"/>
      <c r="L187" s="320"/>
      <c r="M187" s="309"/>
      <c r="N187" s="309"/>
      <c r="P187" s="309"/>
    </row>
    <row r="188" spans="2:16" ht="15.75" thickBot="1">
      <c r="B188" s="315"/>
      <c r="C188" s="315"/>
      <c r="D188" s="315"/>
      <c r="E188" s="315"/>
      <c r="F188" s="309"/>
      <c r="G188" s="309"/>
      <c r="H188" s="309"/>
      <c r="I188" s="309"/>
      <c r="J188" s="309"/>
      <c r="K188" s="309"/>
      <c r="L188" s="320"/>
      <c r="M188" s="309"/>
      <c r="N188" s="309"/>
      <c r="P188" s="309"/>
    </row>
    <row r="189" spans="2:16" ht="15.75" thickBot="1">
      <c r="B189" s="316"/>
      <c r="C189" s="316"/>
      <c r="D189" s="316"/>
      <c r="E189" s="316"/>
      <c r="F189" s="309"/>
      <c r="G189" s="309"/>
      <c r="H189" s="309"/>
      <c r="I189" s="309"/>
      <c r="J189" s="309"/>
      <c r="K189" s="309"/>
      <c r="L189" s="320"/>
      <c r="M189" s="309"/>
      <c r="N189" s="309"/>
      <c r="P189" s="309"/>
    </row>
    <row r="190" spans="2:16">
      <c r="B190" s="309"/>
      <c r="C190" s="309"/>
      <c r="D190" s="309"/>
      <c r="E190" s="309"/>
      <c r="F190" s="309"/>
      <c r="G190" s="309"/>
      <c r="H190" s="309"/>
      <c r="I190" s="309"/>
      <c r="J190" s="309"/>
      <c r="K190" s="309"/>
      <c r="L190" s="320"/>
      <c r="M190" s="309"/>
      <c r="N190" s="309"/>
      <c r="P190" s="309"/>
    </row>
    <row r="191" spans="2:16">
      <c r="B191" s="309"/>
      <c r="C191" s="309"/>
      <c r="D191" s="309"/>
      <c r="E191" s="309"/>
      <c r="F191" s="309"/>
      <c r="G191" s="309"/>
      <c r="H191" s="309"/>
      <c r="I191" s="309"/>
      <c r="J191" s="309"/>
      <c r="K191" s="309"/>
      <c r="L191" s="320"/>
      <c r="M191" s="309"/>
      <c r="N191" s="309"/>
      <c r="P191" s="309"/>
    </row>
    <row r="192" spans="2:16">
      <c r="B192" s="304"/>
      <c r="C192" s="309"/>
      <c r="D192" s="309"/>
      <c r="E192" s="309"/>
      <c r="F192" s="309"/>
      <c r="G192" s="309"/>
      <c r="H192" s="309"/>
      <c r="I192" s="309"/>
      <c r="J192" s="309"/>
      <c r="K192" s="309"/>
      <c r="L192" s="320"/>
      <c r="M192" s="309"/>
      <c r="N192" s="309"/>
      <c r="P192" s="309"/>
    </row>
    <row r="193" spans="2:16">
      <c r="B193" s="297"/>
      <c r="C193" s="309"/>
      <c r="D193" s="309"/>
      <c r="E193" s="309"/>
      <c r="F193" s="309"/>
      <c r="G193" s="309"/>
      <c r="H193" s="309"/>
      <c r="I193" s="309"/>
      <c r="J193" s="309"/>
      <c r="K193" s="309"/>
      <c r="L193" s="320"/>
      <c r="M193" s="309"/>
      <c r="N193" s="309"/>
      <c r="P193" s="309"/>
    </row>
    <row r="194" spans="2:16">
      <c r="B194" s="297"/>
      <c r="C194" s="309"/>
      <c r="D194" s="309"/>
      <c r="E194" s="309"/>
      <c r="F194" s="309"/>
      <c r="G194" s="309"/>
      <c r="H194" s="309"/>
      <c r="I194" s="309"/>
      <c r="J194" s="309"/>
      <c r="K194" s="309"/>
      <c r="L194" s="320"/>
      <c r="M194" s="309"/>
      <c r="N194" s="309"/>
      <c r="P194" s="309"/>
    </row>
    <row r="195" spans="2:16">
      <c r="B195" s="297"/>
      <c r="C195" s="309"/>
      <c r="D195" s="309"/>
      <c r="E195" s="309"/>
      <c r="F195" s="309"/>
      <c r="G195" s="309"/>
      <c r="H195" s="309"/>
      <c r="I195" s="309"/>
      <c r="J195" s="309"/>
      <c r="K195" s="309"/>
      <c r="L195" s="320"/>
      <c r="M195" s="309"/>
      <c r="N195" s="309"/>
      <c r="P195" s="309"/>
    </row>
    <row r="196" spans="2:16">
      <c r="B196" s="309"/>
      <c r="C196" s="309"/>
      <c r="D196" s="309"/>
      <c r="E196" s="309"/>
      <c r="F196" s="309"/>
      <c r="G196" s="309"/>
      <c r="H196" s="309"/>
      <c r="I196" s="309"/>
      <c r="J196" s="309"/>
      <c r="K196" s="309"/>
      <c r="L196" s="320"/>
      <c r="M196" s="309"/>
      <c r="N196" s="309"/>
      <c r="P196" s="309"/>
    </row>
    <row r="197" spans="2:16">
      <c r="B197" s="309"/>
      <c r="C197" s="309"/>
      <c r="D197" s="309"/>
      <c r="E197" s="309"/>
      <c r="F197" s="309"/>
      <c r="G197" s="309"/>
      <c r="H197" s="309"/>
      <c r="I197" s="309"/>
      <c r="J197" s="309"/>
      <c r="K197" s="317"/>
      <c r="L197" s="321"/>
      <c r="M197" s="317"/>
      <c r="N197" s="317"/>
      <c r="P197" s="309"/>
    </row>
    <row r="198" spans="2:16">
      <c r="B198" s="317"/>
      <c r="C198" s="317"/>
      <c r="D198" s="317"/>
      <c r="E198" s="317"/>
      <c r="F198" s="317"/>
      <c r="G198" s="317"/>
      <c r="H198" s="317"/>
      <c r="I198" s="317"/>
      <c r="J198" s="317"/>
      <c r="K198" s="309"/>
      <c r="L198" s="320"/>
      <c r="M198" s="309"/>
      <c r="N198" s="309"/>
      <c r="P198" s="309"/>
    </row>
    <row r="199" spans="2:16">
      <c r="B199" s="309"/>
      <c r="C199" s="309"/>
      <c r="D199" s="309"/>
      <c r="E199" s="309"/>
      <c r="F199" s="309"/>
      <c r="G199" s="309"/>
      <c r="H199" s="309"/>
      <c r="I199" s="309"/>
      <c r="J199" s="309"/>
      <c r="K199" s="309"/>
      <c r="L199" s="320"/>
      <c r="M199" s="309"/>
      <c r="N199" s="309"/>
      <c r="P199" s="309"/>
    </row>
    <row r="200" spans="2:16">
      <c r="B200" s="309"/>
      <c r="C200" s="309"/>
      <c r="D200" s="309"/>
      <c r="E200" s="309"/>
      <c r="F200" s="309"/>
      <c r="G200" s="309"/>
      <c r="H200" s="309"/>
      <c r="I200" s="309"/>
      <c r="J200" s="309"/>
      <c r="K200" s="309"/>
      <c r="L200" s="320"/>
      <c r="M200" s="309"/>
      <c r="N200" s="309"/>
      <c r="P200" s="309"/>
    </row>
    <row r="201" spans="2:16">
      <c r="B201" s="304"/>
      <c r="C201" s="309"/>
      <c r="D201" s="309"/>
      <c r="E201" s="309"/>
      <c r="F201" s="309"/>
      <c r="G201" s="309"/>
      <c r="H201" s="309"/>
      <c r="I201" s="309"/>
      <c r="J201" s="309"/>
      <c r="K201" s="309"/>
      <c r="L201" s="320"/>
      <c r="M201" s="309"/>
      <c r="N201" s="309"/>
      <c r="P201" s="309"/>
    </row>
    <row r="202" spans="2:16">
      <c r="B202" s="309"/>
      <c r="C202" s="309"/>
      <c r="D202" s="309"/>
      <c r="E202" s="309"/>
      <c r="F202" s="309"/>
      <c r="G202" s="309"/>
      <c r="H202" s="309"/>
      <c r="I202" s="309"/>
      <c r="J202" s="309"/>
      <c r="K202" s="309"/>
      <c r="L202" s="320"/>
      <c r="M202" s="309"/>
      <c r="N202" s="309"/>
      <c r="P202" s="309"/>
    </row>
    <row r="203" spans="2:16">
      <c r="B203" s="309"/>
      <c r="C203" s="309"/>
      <c r="D203" s="304"/>
      <c r="E203" s="309"/>
      <c r="F203" s="309"/>
      <c r="G203" s="309"/>
      <c r="H203" s="309"/>
      <c r="I203" s="309"/>
      <c r="J203" s="309"/>
      <c r="K203" s="309"/>
      <c r="L203" s="320"/>
      <c r="M203" s="309"/>
      <c r="N203" s="309"/>
      <c r="P203" s="309"/>
    </row>
    <row r="204" spans="2:16">
      <c r="B204" s="309"/>
      <c r="C204" s="309"/>
      <c r="D204" s="304"/>
      <c r="E204" s="309"/>
      <c r="F204" s="309"/>
      <c r="G204" s="309"/>
      <c r="H204" s="309"/>
      <c r="I204" s="309"/>
      <c r="J204" s="309"/>
      <c r="K204" s="309"/>
      <c r="L204" s="320"/>
      <c r="M204" s="309"/>
      <c r="N204" s="309"/>
      <c r="P204" s="309"/>
    </row>
    <row r="205" spans="2:16">
      <c r="B205" s="309"/>
      <c r="C205" s="309"/>
      <c r="D205" s="309"/>
      <c r="E205" s="309"/>
      <c r="F205" s="309"/>
      <c r="G205" s="309"/>
      <c r="H205" s="309"/>
      <c r="I205" s="309"/>
      <c r="J205" s="309"/>
      <c r="K205" s="309"/>
      <c r="L205" s="320"/>
      <c r="M205" s="309"/>
      <c r="N205" s="309"/>
      <c r="P205" s="309"/>
    </row>
    <row r="206" spans="2:16">
      <c r="B206" s="309"/>
      <c r="C206" s="309"/>
      <c r="D206" s="309"/>
      <c r="E206" s="309"/>
      <c r="F206" s="309"/>
      <c r="G206" s="309"/>
      <c r="H206" s="309"/>
      <c r="I206" s="309"/>
      <c r="J206" s="309"/>
      <c r="K206" s="309"/>
      <c r="L206" s="320"/>
      <c r="M206" s="309"/>
      <c r="N206" s="309"/>
      <c r="P206" s="309"/>
    </row>
    <row r="207" spans="2:16">
      <c r="B207" s="304"/>
      <c r="C207" s="309"/>
      <c r="D207" s="309"/>
      <c r="E207" s="309"/>
      <c r="F207" s="309"/>
      <c r="G207" s="309"/>
      <c r="H207" s="309"/>
      <c r="I207" s="309"/>
      <c r="J207" s="309"/>
      <c r="K207" s="309"/>
      <c r="L207" s="320"/>
      <c r="M207" s="309"/>
      <c r="N207" s="309"/>
      <c r="P207" s="309"/>
    </row>
    <row r="208" spans="2:16" ht="15.75" thickBot="1">
      <c r="B208" s="309"/>
      <c r="C208" s="309"/>
      <c r="D208" s="309"/>
      <c r="E208" s="309"/>
      <c r="F208" s="309"/>
      <c r="G208" s="309"/>
      <c r="H208" s="309"/>
      <c r="I208" s="309"/>
      <c r="J208" s="309"/>
      <c r="K208" s="309"/>
      <c r="L208" s="320"/>
      <c r="M208" s="309"/>
      <c r="N208" s="309"/>
      <c r="P208" s="309"/>
    </row>
    <row r="209" spans="2:16" ht="15.75" thickBot="1">
      <c r="B209" s="314"/>
      <c r="C209" s="314"/>
      <c r="D209" s="314"/>
      <c r="E209" s="314"/>
      <c r="F209" s="309"/>
      <c r="G209" s="309"/>
      <c r="H209" s="309"/>
      <c r="I209" s="309"/>
      <c r="J209" s="309"/>
      <c r="K209" s="309"/>
      <c r="L209" s="320"/>
      <c r="M209" s="309"/>
      <c r="N209" s="309"/>
      <c r="P209" s="309"/>
    </row>
    <row r="210" spans="2:16" ht="15.75" thickBot="1">
      <c r="B210" s="315"/>
      <c r="C210" s="315"/>
      <c r="D210" s="315"/>
      <c r="E210" s="315"/>
      <c r="F210" s="309"/>
      <c r="G210" s="309"/>
      <c r="H210" s="309"/>
      <c r="I210" s="309"/>
      <c r="J210" s="309"/>
      <c r="K210" s="309"/>
      <c r="L210" s="320"/>
      <c r="M210" s="309"/>
      <c r="N210" s="309"/>
      <c r="P210" s="309"/>
    </row>
    <row r="211" spans="2:16" ht="15.75" thickBot="1">
      <c r="B211" s="316"/>
      <c r="C211" s="316"/>
      <c r="D211" s="316"/>
      <c r="E211" s="316"/>
      <c r="F211" s="309"/>
      <c r="G211" s="309"/>
      <c r="H211" s="309"/>
      <c r="I211" s="309"/>
      <c r="J211" s="309"/>
      <c r="K211" s="309"/>
      <c r="L211" s="320"/>
      <c r="M211" s="309"/>
      <c r="N211" s="309"/>
      <c r="P211" s="309"/>
    </row>
    <row r="212" spans="2:16" ht="15.75" thickBot="1">
      <c r="B212" s="315"/>
      <c r="C212" s="315"/>
      <c r="D212" s="315"/>
      <c r="E212" s="315"/>
      <c r="F212" s="309"/>
      <c r="G212" s="309"/>
      <c r="H212" s="309"/>
      <c r="I212" s="309"/>
      <c r="J212" s="309"/>
      <c r="K212" s="309"/>
      <c r="L212" s="320"/>
      <c r="M212" s="309"/>
      <c r="N212" s="309"/>
      <c r="P212" s="309"/>
    </row>
    <row r="213" spans="2:16" ht="15.75" thickBot="1">
      <c r="B213" s="316"/>
      <c r="C213" s="316"/>
      <c r="D213" s="316"/>
      <c r="E213" s="316"/>
      <c r="F213" s="309"/>
      <c r="G213" s="309"/>
      <c r="H213" s="309"/>
      <c r="I213" s="309"/>
      <c r="J213" s="309"/>
      <c r="K213" s="309"/>
      <c r="L213" s="320"/>
      <c r="M213" s="309"/>
      <c r="N213" s="309"/>
      <c r="P213" s="309"/>
    </row>
    <row r="214" spans="2:16">
      <c r="B214" s="309"/>
      <c r="C214" s="309"/>
      <c r="D214" s="309"/>
      <c r="E214" s="309"/>
      <c r="F214" s="309"/>
      <c r="G214" s="309"/>
      <c r="H214" s="309"/>
      <c r="I214" s="309"/>
      <c r="J214" s="309"/>
      <c r="K214" s="309"/>
      <c r="L214" s="320"/>
      <c r="M214" s="309"/>
      <c r="N214" s="309"/>
      <c r="P214" s="309"/>
    </row>
    <row r="215" spans="2:16">
      <c r="B215" s="309"/>
      <c r="C215" s="309"/>
      <c r="D215" s="309"/>
      <c r="E215" s="309"/>
      <c r="F215" s="309"/>
      <c r="G215" s="309"/>
      <c r="H215" s="309"/>
      <c r="I215" s="309"/>
      <c r="J215" s="309"/>
      <c r="K215" s="309"/>
      <c r="L215" s="320"/>
      <c r="M215" s="309"/>
      <c r="N215" s="309"/>
      <c r="P215" s="309"/>
    </row>
    <row r="216" spans="2:16">
      <c r="B216" s="304"/>
      <c r="C216" s="309"/>
      <c r="D216" s="309"/>
      <c r="E216" s="309"/>
      <c r="F216" s="309"/>
      <c r="G216" s="309"/>
      <c r="H216" s="309"/>
      <c r="I216" s="309"/>
      <c r="J216" s="309"/>
      <c r="K216" s="309"/>
      <c r="L216" s="320"/>
      <c r="M216" s="309"/>
      <c r="N216" s="309"/>
      <c r="P216" s="309"/>
    </row>
    <row r="217" spans="2:16">
      <c r="B217" s="297"/>
      <c r="C217" s="309"/>
      <c r="D217" s="309"/>
      <c r="E217" s="309"/>
      <c r="F217" s="309"/>
      <c r="G217" s="309"/>
      <c r="H217" s="309"/>
      <c r="I217" s="309"/>
      <c r="J217" s="309"/>
      <c r="K217" s="309"/>
      <c r="L217" s="320"/>
      <c r="M217" s="309"/>
      <c r="N217" s="309"/>
      <c r="P217" s="309"/>
    </row>
    <row r="218" spans="2:16">
      <c r="B218" s="297"/>
      <c r="C218" s="309"/>
      <c r="D218" s="309"/>
      <c r="E218" s="309"/>
      <c r="F218" s="309"/>
      <c r="G218" s="309"/>
      <c r="H218" s="309"/>
      <c r="I218" s="309"/>
      <c r="J218" s="309"/>
      <c r="K218" s="309"/>
      <c r="L218" s="320"/>
      <c r="M218" s="309"/>
      <c r="N218" s="309"/>
      <c r="P218" s="309"/>
    </row>
    <row r="219" spans="2:16">
      <c r="B219" s="297"/>
      <c r="C219" s="309"/>
      <c r="D219" s="309"/>
      <c r="E219" s="309"/>
      <c r="F219" s="309"/>
      <c r="G219" s="309"/>
      <c r="H219" s="309"/>
      <c r="I219" s="309"/>
      <c r="J219" s="309"/>
      <c r="K219" s="309"/>
      <c r="L219" s="320"/>
      <c r="M219" s="309"/>
      <c r="N219" s="309"/>
      <c r="P219" s="309"/>
    </row>
    <row r="220" spans="2:16">
      <c r="B220" s="309"/>
      <c r="C220" s="309"/>
      <c r="D220" s="309"/>
      <c r="E220" s="309"/>
      <c r="F220" s="309"/>
      <c r="G220" s="309"/>
      <c r="H220" s="309"/>
      <c r="I220" s="309"/>
      <c r="J220" s="309"/>
      <c r="K220" s="309"/>
      <c r="L220" s="320"/>
      <c r="M220" s="309"/>
      <c r="N220" s="309"/>
      <c r="P220" s="309"/>
    </row>
    <row r="221" spans="2:16">
      <c r="B221" s="309"/>
      <c r="C221" s="309"/>
      <c r="D221" s="309"/>
      <c r="E221" s="309"/>
      <c r="F221" s="309"/>
      <c r="G221" s="309"/>
      <c r="H221" s="309"/>
      <c r="I221" s="309"/>
      <c r="J221" s="309"/>
      <c r="K221" s="317"/>
      <c r="L221" s="321"/>
      <c r="M221" s="317"/>
      <c r="N221" s="317"/>
      <c r="P221" s="309"/>
    </row>
    <row r="222" spans="2:16">
      <c r="B222" s="317"/>
      <c r="C222" s="317"/>
      <c r="D222" s="317"/>
      <c r="E222" s="317"/>
      <c r="F222" s="317"/>
      <c r="G222" s="317"/>
      <c r="H222" s="317"/>
      <c r="I222" s="317"/>
      <c r="J222" s="317"/>
      <c r="K222" s="309"/>
      <c r="L222" s="320"/>
      <c r="M222" s="309"/>
      <c r="N222" s="309"/>
      <c r="P222" s="309"/>
    </row>
    <row r="223" spans="2:16">
      <c r="B223" s="309"/>
      <c r="C223" s="309"/>
      <c r="D223" s="309"/>
      <c r="E223" s="309"/>
      <c r="F223" s="309"/>
      <c r="G223" s="309"/>
      <c r="H223" s="309"/>
      <c r="I223" s="309"/>
      <c r="J223" s="309"/>
      <c r="K223" s="309"/>
      <c r="L223" s="320"/>
      <c r="M223" s="309"/>
      <c r="N223" s="309"/>
      <c r="P223" s="309"/>
    </row>
    <row r="224" spans="2:16">
      <c r="B224" s="309"/>
      <c r="C224" s="309"/>
      <c r="D224" s="309"/>
      <c r="E224" s="309"/>
      <c r="F224" s="309"/>
      <c r="G224" s="309"/>
      <c r="H224" s="309"/>
      <c r="I224" s="309"/>
      <c r="J224" s="309"/>
      <c r="K224" s="309"/>
      <c r="L224" s="320"/>
      <c r="M224" s="309"/>
      <c r="N224" s="309"/>
      <c r="P224" s="309"/>
    </row>
    <row r="225" spans="2:16">
      <c r="B225" s="304"/>
      <c r="C225" s="309"/>
      <c r="D225" s="309"/>
      <c r="E225" s="309"/>
      <c r="F225" s="309"/>
      <c r="G225" s="309"/>
      <c r="H225" s="309"/>
      <c r="I225" s="309"/>
      <c r="J225" s="309"/>
      <c r="K225" s="309"/>
      <c r="L225" s="320"/>
      <c r="M225" s="309"/>
      <c r="N225" s="309"/>
      <c r="P225" s="309"/>
    </row>
    <row r="226" spans="2:16">
      <c r="B226" s="309"/>
      <c r="C226" s="309"/>
      <c r="D226" s="309"/>
      <c r="E226" s="309"/>
      <c r="F226" s="309"/>
      <c r="G226" s="309"/>
      <c r="H226" s="309"/>
      <c r="I226" s="309"/>
      <c r="J226" s="309"/>
      <c r="K226" s="309"/>
      <c r="L226" s="320"/>
      <c r="M226" s="309"/>
      <c r="N226" s="309"/>
      <c r="P226" s="309"/>
    </row>
    <row r="227" spans="2:16">
      <c r="B227" s="309"/>
      <c r="C227" s="309"/>
      <c r="D227" s="304"/>
      <c r="E227" s="309"/>
      <c r="F227" s="309"/>
      <c r="G227" s="309"/>
      <c r="H227" s="309"/>
      <c r="I227" s="309"/>
      <c r="J227" s="309"/>
      <c r="K227" s="309"/>
      <c r="L227" s="320"/>
      <c r="M227" s="309"/>
      <c r="N227" s="309"/>
      <c r="P227" s="309"/>
    </row>
    <row r="228" spans="2:16">
      <c r="B228" s="309"/>
      <c r="C228" s="309"/>
      <c r="D228" s="304"/>
      <c r="E228" s="309"/>
      <c r="F228" s="309"/>
      <c r="G228" s="309"/>
      <c r="H228" s="309"/>
      <c r="I228" s="309"/>
      <c r="J228" s="309"/>
      <c r="K228" s="309"/>
      <c r="L228" s="320"/>
      <c r="M228" s="309"/>
      <c r="N228" s="309"/>
      <c r="P228" s="309"/>
    </row>
    <row r="229" spans="2:16">
      <c r="B229" s="309"/>
      <c r="C229" s="309"/>
      <c r="D229" s="309"/>
      <c r="E229" s="309"/>
      <c r="F229" s="309"/>
      <c r="G229" s="309"/>
      <c r="H229" s="309"/>
      <c r="I229" s="309"/>
      <c r="J229" s="309"/>
      <c r="K229" s="309"/>
      <c r="L229" s="320"/>
      <c r="M229" s="309"/>
      <c r="N229" s="309"/>
      <c r="P229" s="309"/>
    </row>
    <row r="230" spans="2:16">
      <c r="B230" s="309"/>
      <c r="C230" s="309"/>
      <c r="D230" s="309"/>
      <c r="E230" s="309"/>
      <c r="F230" s="309"/>
      <c r="G230" s="309"/>
      <c r="H230" s="309"/>
      <c r="I230" s="309"/>
      <c r="J230" s="309"/>
      <c r="K230" s="309"/>
      <c r="L230" s="320"/>
      <c r="M230" s="309"/>
      <c r="N230" s="309"/>
      <c r="P230" s="309"/>
    </row>
    <row r="231" spans="2:16">
      <c r="B231" s="304"/>
      <c r="C231" s="309"/>
      <c r="D231" s="309"/>
      <c r="E231" s="309"/>
      <c r="F231" s="309"/>
      <c r="G231" s="309"/>
      <c r="H231" s="309"/>
      <c r="I231" s="309"/>
      <c r="J231" s="309"/>
      <c r="K231" s="309"/>
      <c r="L231" s="320"/>
      <c r="M231" s="309"/>
      <c r="N231" s="309"/>
      <c r="P231" s="309"/>
    </row>
    <row r="232" spans="2:16" ht="15.75" thickBot="1">
      <c r="B232" s="309"/>
      <c r="C232" s="309"/>
      <c r="D232" s="309"/>
      <c r="E232" s="309"/>
      <c r="F232" s="309"/>
      <c r="G232" s="309"/>
      <c r="H232" s="309"/>
      <c r="I232" s="309"/>
      <c r="J232" s="309"/>
      <c r="K232" s="309"/>
      <c r="L232" s="320"/>
      <c r="M232" s="309"/>
      <c r="N232" s="309"/>
      <c r="P232" s="309"/>
    </row>
    <row r="233" spans="2:16" ht="15.75" thickBot="1">
      <c r="B233" s="314"/>
      <c r="C233" s="314"/>
      <c r="D233" s="314"/>
      <c r="E233" s="314"/>
      <c r="F233" s="309"/>
      <c r="G233" s="309"/>
      <c r="H233" s="309"/>
      <c r="I233" s="309"/>
      <c r="J233" s="309"/>
      <c r="K233" s="309"/>
      <c r="L233" s="320"/>
      <c r="M233" s="309"/>
      <c r="N233" s="309"/>
      <c r="P233" s="309"/>
    </row>
    <row r="234" spans="2:16" ht="15.75" thickBot="1">
      <c r="B234" s="315"/>
      <c r="C234" s="315"/>
      <c r="D234" s="315"/>
      <c r="E234" s="315"/>
      <c r="F234" s="309"/>
      <c r="G234" s="309"/>
      <c r="H234" s="309"/>
      <c r="I234" s="309"/>
      <c r="J234" s="309"/>
      <c r="K234" s="309"/>
      <c r="L234" s="320"/>
      <c r="M234" s="309"/>
      <c r="N234" s="309"/>
      <c r="P234" s="309"/>
    </row>
    <row r="235" spans="2:16" ht="15.75" thickBot="1">
      <c r="B235" s="316"/>
      <c r="C235" s="316"/>
      <c r="D235" s="316"/>
      <c r="E235" s="316"/>
      <c r="F235" s="309"/>
      <c r="G235" s="309"/>
      <c r="H235" s="309"/>
      <c r="I235" s="309"/>
      <c r="J235" s="309"/>
      <c r="K235" s="309"/>
      <c r="L235" s="320"/>
      <c r="M235" s="309"/>
      <c r="N235" s="309"/>
      <c r="P235" s="309"/>
    </row>
    <row r="236" spans="2:16" ht="15.75" thickBot="1">
      <c r="B236" s="315"/>
      <c r="C236" s="315"/>
      <c r="D236" s="315"/>
      <c r="E236" s="315"/>
      <c r="F236" s="309"/>
      <c r="G236" s="309"/>
      <c r="H236" s="309"/>
      <c r="I236" s="309"/>
      <c r="J236" s="309"/>
      <c r="K236" s="309"/>
      <c r="L236" s="320"/>
      <c r="M236" s="309"/>
      <c r="N236" s="309"/>
      <c r="P236" s="309"/>
    </row>
    <row r="237" spans="2:16" ht="15.75" thickBot="1">
      <c r="B237" s="316"/>
      <c r="C237" s="316"/>
      <c r="D237" s="316"/>
      <c r="E237" s="316"/>
      <c r="F237" s="309"/>
      <c r="G237" s="309"/>
      <c r="H237" s="309"/>
      <c r="I237" s="309"/>
      <c r="J237" s="309"/>
      <c r="K237" s="309"/>
      <c r="L237" s="320"/>
      <c r="M237" s="309"/>
      <c r="N237" s="309"/>
      <c r="P237" s="309"/>
    </row>
    <row r="238" spans="2:16">
      <c r="B238" s="309"/>
      <c r="C238" s="309"/>
      <c r="D238" s="309"/>
      <c r="E238" s="309"/>
      <c r="F238" s="309"/>
      <c r="G238" s="309"/>
      <c r="H238" s="309"/>
      <c r="I238" s="309"/>
      <c r="J238" s="309"/>
      <c r="K238" s="309"/>
      <c r="L238" s="320"/>
      <c r="M238" s="309"/>
      <c r="N238" s="309"/>
      <c r="P238" s="309"/>
    </row>
    <row r="239" spans="2:16">
      <c r="B239" s="309"/>
      <c r="C239" s="309"/>
      <c r="D239" s="309"/>
      <c r="E239" s="309"/>
      <c r="F239" s="309"/>
      <c r="G239" s="309"/>
      <c r="H239" s="309"/>
      <c r="I239" s="309"/>
      <c r="J239" s="309"/>
      <c r="K239" s="309"/>
      <c r="L239" s="320"/>
      <c r="M239" s="309"/>
      <c r="N239" s="309"/>
      <c r="P239" s="309"/>
    </row>
    <row r="240" spans="2:16">
      <c r="B240" s="304"/>
      <c r="C240" s="309"/>
      <c r="D240" s="309"/>
      <c r="E240" s="309"/>
      <c r="F240" s="309"/>
      <c r="G240" s="309"/>
      <c r="H240" s="309"/>
      <c r="I240" s="309"/>
      <c r="J240" s="309"/>
      <c r="K240" s="309"/>
      <c r="L240" s="320"/>
      <c r="M240" s="309"/>
      <c r="N240" s="309"/>
      <c r="P240" s="309"/>
    </row>
    <row r="241" spans="2:16">
      <c r="B241" s="297"/>
      <c r="C241" s="309"/>
      <c r="D241" s="309"/>
      <c r="E241" s="309"/>
      <c r="F241" s="309"/>
      <c r="G241" s="309"/>
      <c r="H241" s="309"/>
      <c r="I241" s="309"/>
      <c r="J241" s="309"/>
      <c r="K241" s="309"/>
      <c r="L241" s="320"/>
      <c r="M241" s="309"/>
      <c r="N241" s="309"/>
      <c r="P241" s="309"/>
    </row>
    <row r="242" spans="2:16">
      <c r="B242" s="297"/>
      <c r="C242" s="309"/>
      <c r="D242" s="309"/>
      <c r="E242" s="309"/>
      <c r="F242" s="309"/>
      <c r="G242" s="309"/>
      <c r="H242" s="309"/>
      <c r="I242" s="309"/>
      <c r="J242" s="309"/>
      <c r="K242" s="309"/>
      <c r="L242" s="320"/>
      <c r="M242" s="309"/>
      <c r="N242" s="309"/>
      <c r="P242" s="309"/>
    </row>
    <row r="243" spans="2:16">
      <c r="B243" s="297"/>
      <c r="C243" s="309"/>
      <c r="D243" s="309"/>
      <c r="E243" s="309"/>
      <c r="F243" s="309"/>
      <c r="G243" s="309"/>
      <c r="H243" s="309"/>
      <c r="I243" s="309"/>
      <c r="J243" s="309"/>
      <c r="K243" s="309"/>
      <c r="L243" s="320"/>
      <c r="M243" s="309"/>
      <c r="N243" s="309"/>
      <c r="P243" s="309"/>
    </row>
    <row r="244" spans="2:16">
      <c r="B244" s="309"/>
      <c r="C244" s="309"/>
      <c r="D244" s="309"/>
      <c r="E244" s="309"/>
      <c r="F244" s="309"/>
      <c r="G244" s="309"/>
      <c r="H244" s="309"/>
      <c r="I244" s="309"/>
      <c r="J244" s="309"/>
      <c r="K244" s="309"/>
      <c r="L244" s="320"/>
      <c r="M244" s="309"/>
      <c r="N244" s="309"/>
      <c r="P244" s="309"/>
    </row>
    <row r="245" spans="2:16">
      <c r="B245" s="309"/>
      <c r="C245" s="309"/>
      <c r="D245" s="309"/>
      <c r="E245" s="309"/>
      <c r="F245" s="309"/>
      <c r="G245" s="309"/>
      <c r="H245" s="309"/>
      <c r="I245" s="309"/>
      <c r="J245" s="309"/>
      <c r="K245" s="317"/>
      <c r="L245" s="321"/>
      <c r="M245" s="317"/>
      <c r="N245" s="317"/>
      <c r="P245" s="309"/>
    </row>
    <row r="246" spans="2:16">
      <c r="B246" s="317"/>
      <c r="C246" s="317"/>
      <c r="D246" s="317"/>
      <c r="E246" s="317"/>
      <c r="F246" s="317"/>
      <c r="G246" s="317"/>
      <c r="H246" s="317"/>
      <c r="I246" s="317"/>
      <c r="J246" s="317"/>
      <c r="K246" s="309"/>
      <c r="L246" s="320"/>
      <c r="M246" s="309"/>
      <c r="N246" s="309"/>
      <c r="P246" s="309"/>
    </row>
    <row r="247" spans="2:16">
      <c r="B247" s="309"/>
      <c r="C247" s="309"/>
      <c r="D247" s="309"/>
      <c r="E247" s="309"/>
      <c r="F247" s="309"/>
      <c r="G247" s="309"/>
      <c r="H247" s="309"/>
      <c r="I247" s="309"/>
      <c r="J247" s="309"/>
      <c r="K247" s="309"/>
      <c r="L247" s="320"/>
      <c r="M247" s="309"/>
      <c r="N247" s="309"/>
      <c r="P247" s="309"/>
    </row>
    <row r="248" spans="2:16">
      <c r="B248" s="309"/>
      <c r="C248" s="309"/>
      <c r="D248" s="309"/>
      <c r="E248" s="309"/>
      <c r="F248" s="309"/>
      <c r="G248" s="309"/>
      <c r="H248" s="309"/>
      <c r="I248" s="309"/>
      <c r="J248" s="309"/>
      <c r="K248" s="309"/>
      <c r="L248" s="320"/>
      <c r="M248" s="309"/>
      <c r="N248" s="309"/>
      <c r="P248" s="309"/>
    </row>
    <row r="249" spans="2:16">
      <c r="B249" s="304"/>
      <c r="C249" s="309"/>
      <c r="D249" s="309"/>
      <c r="E249" s="309"/>
      <c r="F249" s="309"/>
      <c r="G249" s="309"/>
      <c r="H249" s="309"/>
      <c r="I249" s="309"/>
      <c r="J249" s="309"/>
      <c r="K249" s="309"/>
      <c r="L249" s="320"/>
      <c r="M249" s="309"/>
      <c r="N249" s="309"/>
      <c r="P249" s="309"/>
    </row>
    <row r="250" spans="2:16">
      <c r="B250" s="309"/>
      <c r="C250" s="309"/>
      <c r="D250" s="309"/>
      <c r="E250" s="309"/>
      <c r="F250" s="309"/>
      <c r="G250" s="309"/>
      <c r="H250" s="309"/>
      <c r="I250" s="309"/>
      <c r="J250" s="309"/>
      <c r="K250" s="309"/>
      <c r="L250" s="320"/>
      <c r="M250" s="309"/>
      <c r="N250" s="309"/>
      <c r="P250" s="309"/>
    </row>
    <row r="251" spans="2:16">
      <c r="B251" s="309"/>
      <c r="C251" s="309"/>
      <c r="D251" s="304"/>
      <c r="E251" s="309"/>
      <c r="F251" s="309"/>
      <c r="G251" s="309"/>
      <c r="H251" s="309"/>
      <c r="I251" s="309"/>
      <c r="J251" s="309"/>
      <c r="K251" s="309"/>
      <c r="L251" s="320"/>
      <c r="M251" s="309"/>
      <c r="N251" s="309"/>
      <c r="P251" s="309"/>
    </row>
    <row r="252" spans="2:16">
      <c r="B252" s="309"/>
      <c r="C252" s="309"/>
      <c r="D252" s="304"/>
      <c r="E252" s="309"/>
      <c r="F252" s="309"/>
      <c r="G252" s="309"/>
      <c r="H252" s="309"/>
      <c r="I252" s="309"/>
      <c r="J252" s="309"/>
      <c r="K252" s="309"/>
      <c r="L252" s="320"/>
      <c r="M252" s="309"/>
      <c r="N252" s="309"/>
      <c r="P252" s="309"/>
    </row>
    <row r="253" spans="2:16">
      <c r="B253" s="309"/>
      <c r="C253" s="309"/>
      <c r="D253" s="309"/>
      <c r="E253" s="309"/>
      <c r="F253" s="309"/>
      <c r="G253" s="309"/>
      <c r="H253" s="309"/>
      <c r="I253" s="309"/>
      <c r="J253" s="309"/>
      <c r="K253" s="309"/>
      <c r="L253" s="320"/>
      <c r="M253" s="309"/>
      <c r="N253" s="309"/>
      <c r="P253" s="309"/>
    </row>
    <row r="254" spans="2:16">
      <c r="B254" s="309"/>
      <c r="C254" s="309"/>
      <c r="D254" s="309"/>
      <c r="E254" s="309"/>
      <c r="F254" s="309"/>
      <c r="G254" s="309"/>
      <c r="H254" s="309"/>
      <c r="I254" s="309"/>
      <c r="J254" s="309"/>
      <c r="K254" s="309"/>
      <c r="L254" s="320"/>
      <c r="M254" s="309"/>
      <c r="N254" s="309"/>
      <c r="P254" s="309"/>
    </row>
    <row r="255" spans="2:16">
      <c r="B255" s="304"/>
      <c r="C255" s="309"/>
      <c r="D255" s="309"/>
      <c r="E255" s="309"/>
      <c r="F255" s="309"/>
      <c r="G255" s="309"/>
      <c r="H255" s="309"/>
      <c r="I255" s="309"/>
      <c r="J255" s="309"/>
      <c r="K255" s="309"/>
      <c r="L255" s="320"/>
      <c r="M255" s="309"/>
      <c r="N255" s="309"/>
      <c r="P255" s="309"/>
    </row>
    <row r="256" spans="2:16" ht="15.75" thickBot="1">
      <c r="B256" s="309"/>
      <c r="C256" s="309"/>
      <c r="D256" s="309"/>
      <c r="E256" s="309"/>
      <c r="F256" s="309"/>
      <c r="G256" s="309"/>
      <c r="H256" s="309"/>
      <c r="I256" s="309"/>
      <c r="J256" s="309"/>
      <c r="K256" s="309"/>
      <c r="L256" s="320"/>
      <c r="M256" s="309"/>
      <c r="N256" s="309"/>
      <c r="P256" s="309"/>
    </row>
    <row r="257" spans="2:16" ht="15.75" thickBot="1">
      <c r="B257" s="314"/>
      <c r="C257" s="314"/>
      <c r="D257" s="314"/>
      <c r="E257" s="314"/>
      <c r="F257" s="309"/>
      <c r="G257" s="309"/>
      <c r="H257" s="309"/>
      <c r="I257" s="309"/>
      <c r="J257" s="309"/>
      <c r="K257" s="309"/>
      <c r="L257" s="320"/>
      <c r="M257" s="309"/>
      <c r="N257" s="309"/>
      <c r="P257" s="309"/>
    </row>
    <row r="258" spans="2:16" ht="15.75" thickBot="1">
      <c r="B258" s="315"/>
      <c r="C258" s="315"/>
      <c r="D258" s="315"/>
      <c r="E258" s="315"/>
      <c r="F258" s="309"/>
      <c r="G258" s="309"/>
      <c r="H258" s="309"/>
      <c r="I258" s="309"/>
      <c r="J258" s="309"/>
      <c r="K258" s="309"/>
      <c r="L258" s="320"/>
      <c r="M258" s="309"/>
      <c r="N258" s="309"/>
      <c r="P258" s="309"/>
    </row>
    <row r="259" spans="2:16" ht="15.75" thickBot="1">
      <c r="B259" s="316"/>
      <c r="C259" s="316"/>
      <c r="D259" s="316"/>
      <c r="E259" s="316"/>
      <c r="F259" s="309"/>
      <c r="G259" s="309"/>
      <c r="H259" s="309"/>
      <c r="I259" s="309"/>
      <c r="J259" s="309"/>
      <c r="K259" s="309"/>
      <c r="L259" s="320"/>
      <c r="M259" s="309"/>
      <c r="N259" s="309"/>
      <c r="P259" s="309"/>
    </row>
    <row r="260" spans="2:16" ht="15.75" thickBot="1">
      <c r="B260" s="315"/>
      <c r="C260" s="315"/>
      <c r="D260" s="315"/>
      <c r="E260" s="315"/>
      <c r="F260" s="309"/>
      <c r="G260" s="309"/>
      <c r="H260" s="309"/>
      <c r="I260" s="309"/>
      <c r="J260" s="309"/>
      <c r="K260" s="309"/>
      <c r="L260" s="320"/>
      <c r="M260" s="309"/>
      <c r="N260" s="309"/>
      <c r="P260" s="309"/>
    </row>
    <row r="261" spans="2:16" ht="15.75" thickBot="1">
      <c r="B261" s="316"/>
      <c r="C261" s="316"/>
      <c r="D261" s="316"/>
      <c r="E261" s="316"/>
      <c r="F261" s="309"/>
      <c r="G261" s="309"/>
      <c r="H261" s="309"/>
      <c r="I261" s="309"/>
      <c r="J261" s="309"/>
      <c r="K261" s="309"/>
      <c r="L261" s="320"/>
      <c r="M261" s="309"/>
      <c r="N261" s="309"/>
      <c r="P261" s="309"/>
    </row>
    <row r="262" spans="2:16">
      <c r="B262" s="309"/>
      <c r="C262" s="309"/>
      <c r="D262" s="309"/>
      <c r="E262" s="309"/>
      <c r="F262" s="309"/>
      <c r="G262" s="309"/>
      <c r="H262" s="309"/>
      <c r="I262" s="309"/>
      <c r="J262" s="309"/>
      <c r="K262" s="309"/>
      <c r="L262" s="320"/>
      <c r="M262" s="309"/>
      <c r="N262" s="309"/>
      <c r="P262" s="309"/>
    </row>
    <row r="263" spans="2:16">
      <c r="B263" s="309"/>
      <c r="C263" s="309"/>
      <c r="D263" s="309"/>
      <c r="E263" s="309"/>
      <c r="F263" s="309"/>
      <c r="G263" s="309"/>
      <c r="H263" s="309"/>
      <c r="I263" s="309"/>
      <c r="J263" s="309"/>
      <c r="K263" s="309"/>
      <c r="L263" s="320"/>
      <c r="M263" s="309"/>
      <c r="N263" s="309"/>
      <c r="P263" s="309"/>
    </row>
    <row r="264" spans="2:16">
      <c r="B264" s="304"/>
      <c r="C264" s="309"/>
      <c r="D264" s="309"/>
      <c r="E264" s="309"/>
      <c r="F264" s="309"/>
      <c r="G264" s="309"/>
      <c r="H264" s="309"/>
      <c r="I264" s="309"/>
      <c r="J264" s="309"/>
      <c r="K264" s="309"/>
      <c r="L264" s="320"/>
      <c r="M264" s="309"/>
      <c r="N264" s="309"/>
      <c r="P264" s="309"/>
    </row>
    <row r="265" spans="2:16">
      <c r="B265" s="297"/>
      <c r="C265" s="309"/>
      <c r="D265" s="309"/>
      <c r="E265" s="309"/>
      <c r="F265" s="309"/>
      <c r="G265" s="309"/>
      <c r="H265" s="309"/>
      <c r="I265" s="309"/>
      <c r="J265" s="309"/>
      <c r="K265" s="309"/>
      <c r="L265" s="320"/>
      <c r="M265" s="309"/>
      <c r="N265" s="309"/>
      <c r="P265" s="309"/>
    </row>
    <row r="266" spans="2:16">
      <c r="B266" s="297"/>
      <c r="C266" s="309"/>
      <c r="D266" s="309"/>
      <c r="E266" s="309"/>
      <c r="F266" s="309"/>
      <c r="G266" s="309"/>
      <c r="H266" s="309"/>
      <c r="I266" s="309"/>
      <c r="J266" s="309"/>
      <c r="K266" s="309"/>
      <c r="L266" s="320"/>
      <c r="M266" s="309"/>
      <c r="N266" s="309"/>
      <c r="P266" s="309"/>
    </row>
    <row r="267" spans="2:16">
      <c r="B267" s="297"/>
      <c r="C267" s="309"/>
      <c r="D267" s="309"/>
      <c r="E267" s="309"/>
      <c r="F267" s="309"/>
      <c r="G267" s="309"/>
      <c r="H267" s="309"/>
      <c r="I267" s="309"/>
      <c r="J267" s="309"/>
      <c r="K267" s="309"/>
      <c r="L267" s="320"/>
      <c r="M267" s="309"/>
      <c r="N267" s="309"/>
      <c r="P267" s="309"/>
    </row>
    <row r="268" spans="2:16">
      <c r="B268" s="309"/>
      <c r="C268" s="309"/>
      <c r="D268" s="309"/>
      <c r="E268" s="309"/>
      <c r="F268" s="309"/>
      <c r="G268" s="309"/>
      <c r="H268" s="309"/>
      <c r="I268" s="309"/>
      <c r="J268" s="309"/>
      <c r="K268" s="309"/>
      <c r="L268" s="320"/>
      <c r="M268" s="309"/>
      <c r="N268" s="309"/>
      <c r="P268" s="309"/>
    </row>
    <row r="269" spans="2:16">
      <c r="B269" s="317"/>
      <c r="C269" s="317"/>
      <c r="D269" s="317"/>
      <c r="E269" s="317"/>
      <c r="F269" s="317"/>
      <c r="G269" s="317"/>
      <c r="H269" s="317"/>
      <c r="I269" s="317"/>
      <c r="J269" s="317"/>
      <c r="K269" s="309"/>
      <c r="L269" s="320"/>
      <c r="M269" s="309"/>
      <c r="N269" s="309"/>
      <c r="P269" s="309"/>
    </row>
    <row r="270" spans="2:16">
      <c r="B270" s="309"/>
      <c r="C270" s="309"/>
      <c r="D270" s="309"/>
      <c r="E270" s="309"/>
      <c r="F270" s="309"/>
      <c r="G270" s="309"/>
      <c r="H270" s="309"/>
      <c r="I270" s="309"/>
      <c r="J270" s="309"/>
      <c r="K270" s="309"/>
      <c r="L270" s="320"/>
      <c r="M270" s="309"/>
      <c r="N270" s="309"/>
      <c r="P270" s="309"/>
    </row>
    <row r="271" spans="2:16">
      <c r="B271" s="309"/>
      <c r="C271" s="309"/>
      <c r="D271" s="309"/>
      <c r="E271" s="309"/>
      <c r="F271" s="309"/>
      <c r="G271" s="309"/>
      <c r="H271" s="309"/>
      <c r="I271" s="309"/>
      <c r="J271" s="309"/>
      <c r="K271" s="309"/>
      <c r="L271" s="320"/>
      <c r="M271" s="309"/>
      <c r="N271" s="309"/>
      <c r="P271" s="309"/>
    </row>
    <row r="272" spans="2:16">
      <c r="B272" s="304"/>
      <c r="C272" s="309"/>
      <c r="D272" s="309"/>
      <c r="E272" s="309"/>
      <c r="F272" s="309"/>
      <c r="G272" s="309"/>
      <c r="H272" s="309"/>
      <c r="I272" s="309"/>
      <c r="J272" s="309"/>
      <c r="K272" s="309"/>
      <c r="L272" s="320"/>
      <c r="M272" s="309"/>
      <c r="N272" s="309"/>
      <c r="P272" s="309"/>
    </row>
    <row r="273" spans="2:16">
      <c r="B273" s="309"/>
      <c r="C273" s="309"/>
      <c r="D273" s="309"/>
      <c r="E273" s="309"/>
      <c r="F273" s="309"/>
      <c r="G273" s="309"/>
      <c r="H273" s="309"/>
      <c r="I273" s="309"/>
      <c r="J273" s="309"/>
      <c r="K273" s="309"/>
      <c r="L273" s="320"/>
      <c r="M273" s="309"/>
      <c r="N273" s="309"/>
      <c r="P273" s="309"/>
    </row>
    <row r="274" spans="2:16">
      <c r="B274" s="309"/>
      <c r="C274" s="309"/>
      <c r="D274" s="304"/>
      <c r="E274" s="309"/>
      <c r="F274" s="309"/>
      <c r="G274" s="309"/>
      <c r="H274" s="309"/>
      <c r="I274" s="309"/>
      <c r="J274" s="309"/>
      <c r="K274" s="309"/>
      <c r="L274" s="320"/>
      <c r="M274" s="309"/>
      <c r="N274" s="309"/>
      <c r="P274" s="309"/>
    </row>
    <row r="275" spans="2:16">
      <c r="B275" s="309"/>
      <c r="C275" s="309"/>
      <c r="D275" s="304"/>
      <c r="E275" s="309"/>
      <c r="F275" s="309"/>
      <c r="G275" s="309"/>
      <c r="H275" s="309"/>
      <c r="I275" s="309"/>
      <c r="J275" s="309"/>
      <c r="K275" s="309"/>
      <c r="L275" s="320"/>
      <c r="M275" s="309"/>
      <c r="N275" s="309"/>
      <c r="P275" s="309"/>
    </row>
    <row r="276" spans="2:16">
      <c r="B276" s="309"/>
      <c r="C276" s="309"/>
      <c r="D276" s="309"/>
      <c r="E276" s="309"/>
      <c r="F276" s="309"/>
      <c r="G276" s="309"/>
      <c r="H276" s="309"/>
      <c r="I276" s="309"/>
      <c r="J276" s="309"/>
      <c r="K276" s="309"/>
      <c r="L276" s="320"/>
      <c r="M276" s="309"/>
      <c r="N276" s="309"/>
      <c r="P276" s="309"/>
    </row>
    <row r="277" spans="2:16">
      <c r="B277" s="309"/>
      <c r="C277" s="309"/>
      <c r="D277" s="309"/>
      <c r="E277" s="309"/>
      <c r="F277" s="309"/>
      <c r="G277" s="309"/>
      <c r="H277" s="309"/>
      <c r="I277" s="309"/>
      <c r="J277" s="309"/>
      <c r="K277" s="309"/>
      <c r="L277" s="320"/>
      <c r="M277" s="309"/>
      <c r="N277" s="309"/>
      <c r="P277" s="309"/>
    </row>
    <row r="278" spans="2:16">
      <c r="B278" s="304"/>
      <c r="C278" s="309"/>
      <c r="D278" s="309"/>
      <c r="E278" s="309"/>
      <c r="F278" s="309"/>
      <c r="G278" s="309"/>
      <c r="H278" s="309"/>
      <c r="I278" s="309"/>
      <c r="J278" s="309"/>
      <c r="K278" s="309"/>
      <c r="L278" s="320"/>
      <c r="M278" s="309"/>
      <c r="N278" s="309"/>
      <c r="P278" s="309"/>
    </row>
    <row r="279" spans="2:16" ht="15.75" thickBot="1">
      <c r="B279" s="309"/>
      <c r="C279" s="309"/>
      <c r="D279" s="309"/>
      <c r="E279" s="309"/>
      <c r="F279" s="309"/>
      <c r="G279" s="309"/>
      <c r="H279" s="309"/>
      <c r="I279" s="309"/>
      <c r="J279" s="309"/>
      <c r="K279" s="309"/>
      <c r="L279" s="320"/>
      <c r="M279" s="309"/>
      <c r="N279" s="309"/>
      <c r="P279" s="309"/>
    </row>
    <row r="280" spans="2:16" ht="15.75" thickBot="1">
      <c r="B280" s="314"/>
      <c r="C280" s="314"/>
      <c r="D280" s="314"/>
      <c r="E280" s="314"/>
      <c r="F280" s="309"/>
      <c r="G280" s="309"/>
      <c r="H280" s="309"/>
      <c r="I280" s="309"/>
      <c r="J280" s="309"/>
      <c r="K280" s="309"/>
      <c r="L280" s="320"/>
      <c r="M280" s="309"/>
      <c r="N280" s="309"/>
      <c r="P280" s="309"/>
    </row>
    <row r="281" spans="2:16" ht="15.75" thickBot="1">
      <c r="B281" s="315"/>
      <c r="C281" s="315"/>
      <c r="D281" s="315"/>
      <c r="E281" s="315"/>
      <c r="F281" s="309"/>
      <c r="G281" s="309"/>
      <c r="H281" s="309"/>
      <c r="I281" s="309"/>
      <c r="J281" s="309"/>
      <c r="K281" s="309"/>
      <c r="L281" s="320"/>
      <c r="M281" s="309"/>
      <c r="N281" s="309"/>
      <c r="P281" s="309"/>
    </row>
    <row r="282" spans="2:16" ht="15.75" thickBot="1">
      <c r="B282" s="316"/>
      <c r="C282" s="316"/>
      <c r="D282" s="316"/>
      <c r="E282" s="316"/>
      <c r="F282" s="309"/>
      <c r="G282" s="309"/>
      <c r="H282" s="309"/>
      <c r="I282" s="309"/>
      <c r="J282" s="309"/>
      <c r="K282" s="309"/>
      <c r="L282" s="320"/>
      <c r="M282" s="309"/>
      <c r="N282" s="309"/>
      <c r="P282" s="309"/>
    </row>
    <row r="283" spans="2:16" ht="15.75" thickBot="1">
      <c r="B283" s="315"/>
      <c r="C283" s="315"/>
      <c r="D283" s="315"/>
      <c r="E283" s="315"/>
      <c r="F283" s="309"/>
      <c r="G283" s="309"/>
      <c r="H283" s="309"/>
      <c r="I283" s="309"/>
      <c r="J283" s="309"/>
      <c r="K283" s="309"/>
      <c r="L283" s="320"/>
      <c r="M283" s="309"/>
      <c r="N283" s="309"/>
      <c r="P283" s="309"/>
    </row>
    <row r="284" spans="2:16" ht="15.75" thickBot="1">
      <c r="B284" s="316"/>
      <c r="C284" s="316"/>
      <c r="D284" s="316"/>
      <c r="E284" s="316"/>
      <c r="F284" s="309"/>
      <c r="G284" s="309"/>
      <c r="H284" s="309"/>
      <c r="I284" s="309"/>
      <c r="J284" s="309"/>
      <c r="K284" s="309"/>
      <c r="L284" s="320"/>
      <c r="M284" s="309"/>
      <c r="N284" s="309"/>
      <c r="P284" s="309"/>
    </row>
    <row r="285" spans="2:16">
      <c r="B285" s="309"/>
      <c r="C285" s="309"/>
      <c r="D285" s="309"/>
      <c r="E285" s="309"/>
      <c r="F285" s="309"/>
      <c r="G285" s="309"/>
      <c r="H285" s="309"/>
      <c r="I285" s="309"/>
      <c r="J285" s="309"/>
      <c r="K285" s="309"/>
      <c r="L285" s="320"/>
      <c r="M285" s="309"/>
      <c r="N285" s="309"/>
      <c r="P285" s="309"/>
    </row>
    <row r="286" spans="2:16">
      <c r="B286" s="304"/>
      <c r="C286" s="309"/>
      <c r="D286" s="309"/>
      <c r="E286" s="309"/>
      <c r="F286" s="309"/>
      <c r="G286" s="309"/>
      <c r="H286" s="309"/>
      <c r="I286" s="309"/>
      <c r="J286" s="309"/>
      <c r="K286" s="309"/>
      <c r="L286" s="320"/>
      <c r="M286" s="309"/>
      <c r="N286" s="309"/>
      <c r="P286" s="309"/>
    </row>
    <row r="287" spans="2:16">
      <c r="B287" s="297"/>
      <c r="C287" s="309"/>
      <c r="D287" s="309"/>
      <c r="E287" s="309"/>
      <c r="F287" s="309"/>
      <c r="G287" s="309"/>
      <c r="H287" s="309"/>
      <c r="I287" s="309"/>
      <c r="J287" s="309"/>
      <c r="K287" s="309"/>
      <c r="L287" s="320"/>
      <c r="M287" s="309"/>
      <c r="N287" s="309"/>
      <c r="P287" s="309"/>
    </row>
    <row r="288" spans="2:16">
      <c r="B288" s="297"/>
      <c r="C288" s="309"/>
      <c r="D288" s="309"/>
      <c r="E288" s="309"/>
      <c r="F288" s="309"/>
      <c r="G288" s="309"/>
      <c r="H288" s="309"/>
      <c r="I288" s="309"/>
      <c r="J288" s="309"/>
      <c r="K288" s="309"/>
      <c r="L288" s="320"/>
      <c r="M288" s="309"/>
      <c r="N288" s="309"/>
      <c r="P288" s="309"/>
    </row>
    <row r="289" spans="2:16">
      <c r="B289" s="297"/>
      <c r="C289" s="309"/>
      <c r="D289" s="309"/>
      <c r="E289" s="309"/>
      <c r="F289" s="309"/>
      <c r="G289" s="309"/>
      <c r="H289" s="309"/>
      <c r="I289" s="309"/>
      <c r="J289" s="309"/>
      <c r="K289" s="309"/>
      <c r="L289" s="320"/>
      <c r="M289" s="309"/>
      <c r="N289" s="309"/>
      <c r="P289" s="309"/>
    </row>
    <row r="290" spans="2:16">
      <c r="B290" s="309"/>
      <c r="C290" s="309"/>
      <c r="D290" s="309"/>
      <c r="E290" s="309"/>
      <c r="F290" s="309"/>
      <c r="G290" s="309"/>
      <c r="H290" s="309"/>
      <c r="I290" s="309"/>
      <c r="J290" s="309"/>
      <c r="K290" s="309"/>
      <c r="L290" s="320"/>
      <c r="M290" s="309"/>
      <c r="N290" s="309"/>
      <c r="P290" s="309"/>
    </row>
    <row r="291" spans="2:16">
      <c r="B291" s="309"/>
      <c r="C291" s="309"/>
      <c r="D291" s="309"/>
      <c r="E291" s="309"/>
      <c r="F291" s="309"/>
      <c r="G291" s="309"/>
      <c r="H291" s="309"/>
      <c r="I291" s="309"/>
      <c r="J291" s="309"/>
      <c r="K291" s="309"/>
      <c r="L291" s="320"/>
      <c r="M291" s="309"/>
      <c r="N291" s="309"/>
      <c r="P291" s="309"/>
    </row>
    <row r="292" spans="2:16">
      <c r="B292" s="317"/>
      <c r="C292" s="317"/>
      <c r="D292" s="317"/>
      <c r="E292" s="317"/>
      <c r="F292" s="317"/>
      <c r="G292" s="317"/>
      <c r="H292" s="317"/>
      <c r="I292" s="317"/>
      <c r="J292" s="317"/>
      <c r="K292" s="317"/>
      <c r="L292" s="321"/>
      <c r="M292" s="317"/>
      <c r="N292" s="317"/>
      <c r="P292" s="309"/>
    </row>
    <row r="293" spans="2:16">
      <c r="B293" s="309"/>
      <c r="C293" s="309"/>
      <c r="D293" s="309"/>
      <c r="E293" s="309"/>
      <c r="F293" s="309"/>
      <c r="G293" s="309"/>
      <c r="H293" s="309"/>
      <c r="I293" s="309"/>
      <c r="J293" s="309"/>
      <c r="K293" s="309"/>
      <c r="L293" s="320"/>
      <c r="M293" s="309"/>
      <c r="N293" s="309"/>
      <c r="P293" s="309"/>
    </row>
    <row r="294" spans="2:16">
      <c r="B294" s="309"/>
      <c r="C294" s="309"/>
      <c r="D294" s="309"/>
      <c r="E294" s="309"/>
      <c r="F294" s="309"/>
      <c r="G294" s="309"/>
      <c r="H294" s="309"/>
      <c r="I294" s="309"/>
      <c r="J294" s="309"/>
      <c r="K294" s="309"/>
      <c r="L294" s="320"/>
      <c r="M294" s="309"/>
      <c r="N294" s="309"/>
      <c r="P294" s="309"/>
    </row>
    <row r="295" spans="2:16">
      <c r="B295" s="309"/>
      <c r="C295" s="309"/>
      <c r="D295" s="309"/>
      <c r="E295" s="309"/>
      <c r="F295" s="309"/>
      <c r="G295" s="309"/>
      <c r="H295" s="309"/>
      <c r="I295" s="309"/>
      <c r="J295" s="309"/>
      <c r="K295" s="309"/>
      <c r="L295" s="320"/>
      <c r="M295" s="309"/>
      <c r="N295" s="309"/>
      <c r="P295" s="309"/>
    </row>
    <row r="296" spans="2:16">
      <c r="B296" s="309"/>
      <c r="C296" s="309"/>
      <c r="D296" s="309"/>
      <c r="E296" s="309"/>
      <c r="F296" s="309"/>
      <c r="G296" s="309"/>
      <c r="H296" s="309"/>
      <c r="I296" s="309"/>
      <c r="J296" s="309"/>
      <c r="K296" s="309"/>
      <c r="L296" s="320"/>
      <c r="M296" s="309"/>
      <c r="N296" s="309"/>
      <c r="P296" s="309"/>
    </row>
    <row r="297" spans="2:16">
      <c r="B297" s="309"/>
      <c r="C297" s="309"/>
      <c r="D297" s="309"/>
      <c r="E297" s="309"/>
      <c r="F297" s="309"/>
      <c r="G297" s="309"/>
      <c r="H297" s="309"/>
      <c r="I297" s="309"/>
      <c r="J297" s="309"/>
      <c r="K297" s="309"/>
      <c r="L297" s="320"/>
      <c r="M297" s="309"/>
      <c r="N297" s="309"/>
      <c r="P297" s="309"/>
    </row>
    <row r="298" spans="2:16">
      <c r="B298" s="309"/>
      <c r="C298" s="309"/>
      <c r="D298" s="309"/>
      <c r="E298" s="309"/>
      <c r="F298" s="309"/>
      <c r="G298" s="309"/>
      <c r="H298" s="309"/>
      <c r="I298" s="309"/>
      <c r="J298" s="309"/>
      <c r="K298" s="309"/>
      <c r="L298" s="320"/>
      <c r="M298" s="309"/>
      <c r="N298" s="309"/>
      <c r="P298" s="309"/>
    </row>
    <row r="299" spans="2:16">
      <c r="B299" s="188"/>
      <c r="C299" s="309"/>
      <c r="D299" s="309"/>
      <c r="E299" s="309"/>
      <c r="F299" s="309"/>
      <c r="G299" s="309"/>
      <c r="H299" s="309"/>
      <c r="I299" s="309"/>
      <c r="J299" s="309"/>
      <c r="K299" s="309"/>
      <c r="L299" s="320"/>
      <c r="M299" s="309"/>
      <c r="N299" s="309"/>
      <c r="P299" s="309"/>
    </row>
    <row r="300" spans="2:16">
      <c r="B300" s="188"/>
      <c r="C300" s="309"/>
      <c r="D300" s="309"/>
      <c r="E300" s="309"/>
      <c r="F300" s="309"/>
      <c r="G300" s="309"/>
      <c r="H300" s="309"/>
      <c r="I300" s="309"/>
      <c r="J300" s="309"/>
      <c r="K300" s="309"/>
      <c r="L300" s="320"/>
      <c r="M300" s="309"/>
      <c r="N300" s="309"/>
      <c r="P300" s="309"/>
    </row>
    <row r="301" spans="2:16">
      <c r="B301" s="309"/>
      <c r="C301" s="309"/>
      <c r="D301" s="309"/>
      <c r="E301" s="309"/>
      <c r="F301" s="309"/>
      <c r="G301" s="309"/>
      <c r="H301" s="309"/>
      <c r="I301" s="309"/>
      <c r="J301" s="309"/>
      <c r="K301" s="309"/>
      <c r="L301" s="320"/>
      <c r="M301" s="309"/>
      <c r="N301" s="309"/>
      <c r="P301" s="309"/>
    </row>
    <row r="302" spans="2:16">
      <c r="B302" s="188"/>
      <c r="C302" s="309"/>
      <c r="D302" s="309"/>
      <c r="E302" s="309"/>
      <c r="F302" s="309"/>
      <c r="G302" s="309"/>
      <c r="H302" s="309"/>
      <c r="I302" s="309"/>
      <c r="J302" s="309"/>
      <c r="K302" s="309"/>
      <c r="L302" s="320"/>
      <c r="M302" s="309"/>
      <c r="N302" s="309"/>
      <c r="P302" s="309"/>
    </row>
    <row r="303" spans="2:16">
      <c r="B303" s="188"/>
      <c r="C303" s="309"/>
      <c r="D303" s="309"/>
      <c r="E303" s="309"/>
      <c r="F303" s="309"/>
      <c r="G303" s="309"/>
      <c r="H303" s="309"/>
      <c r="I303" s="309"/>
      <c r="J303" s="309"/>
      <c r="K303" s="309"/>
      <c r="L303" s="320"/>
      <c r="M303" s="309"/>
      <c r="N303" s="309"/>
      <c r="P303" s="309"/>
    </row>
    <row r="304" spans="2:16">
      <c r="B304" s="309"/>
      <c r="C304" s="309"/>
      <c r="D304" s="309"/>
      <c r="E304" s="309"/>
      <c r="F304" s="309"/>
      <c r="G304" s="309"/>
      <c r="H304" s="309"/>
      <c r="I304" s="309"/>
      <c r="J304" s="309"/>
      <c r="K304" s="309"/>
      <c r="L304" s="320"/>
      <c r="M304" s="309"/>
      <c r="N304" s="309"/>
      <c r="P304" s="309"/>
    </row>
    <row r="305" spans="2:16">
      <c r="B305" s="297"/>
      <c r="C305" s="309"/>
      <c r="D305" s="309"/>
      <c r="E305" s="309"/>
      <c r="F305" s="309"/>
      <c r="G305" s="309"/>
      <c r="H305" s="309"/>
      <c r="I305" s="309"/>
      <c r="J305" s="309"/>
      <c r="K305" s="309"/>
      <c r="L305" s="320"/>
      <c r="M305" s="309"/>
      <c r="N305" s="309"/>
      <c r="P305" s="309"/>
    </row>
    <row r="306" spans="2:16">
      <c r="B306" s="310"/>
      <c r="C306" s="309"/>
      <c r="D306" s="309"/>
      <c r="E306" s="309"/>
      <c r="F306" s="309"/>
      <c r="G306" s="309"/>
      <c r="H306" s="309"/>
      <c r="I306" s="309"/>
      <c r="J306" s="309"/>
      <c r="K306" s="309"/>
      <c r="L306" s="320"/>
      <c r="M306" s="309"/>
      <c r="N306" s="309"/>
      <c r="P306" s="309"/>
    </row>
    <row r="307" spans="2:16">
      <c r="B307" s="189"/>
      <c r="C307" s="309"/>
      <c r="D307" s="309"/>
      <c r="E307" s="309"/>
      <c r="F307" s="309"/>
      <c r="G307" s="309"/>
      <c r="H307" s="309"/>
      <c r="I307" s="309"/>
      <c r="J307" s="309"/>
      <c r="K307" s="309"/>
      <c r="L307" s="320"/>
      <c r="M307" s="309"/>
      <c r="N307" s="309"/>
      <c r="P307" s="309"/>
    </row>
    <row r="308" spans="2:16">
      <c r="B308" s="189"/>
      <c r="C308" s="309"/>
      <c r="D308" s="309"/>
      <c r="E308" s="309"/>
      <c r="F308" s="309"/>
      <c r="G308" s="309"/>
      <c r="H308" s="309"/>
      <c r="I308" s="309"/>
      <c r="J308" s="309"/>
      <c r="K308" s="309"/>
      <c r="L308" s="320"/>
      <c r="M308" s="309"/>
      <c r="N308" s="309"/>
      <c r="P308" s="309"/>
    </row>
    <row r="309" spans="2:16">
      <c r="B309" s="189"/>
      <c r="C309" s="309"/>
      <c r="D309" s="309"/>
      <c r="E309" s="309"/>
      <c r="F309" s="309"/>
      <c r="G309" s="309"/>
      <c r="H309" s="309"/>
      <c r="I309" s="309"/>
      <c r="J309" s="309"/>
      <c r="K309" s="309"/>
      <c r="L309" s="320"/>
      <c r="M309" s="309"/>
      <c r="N309" s="309"/>
      <c r="P309" s="309"/>
    </row>
    <row r="310" spans="2:16">
      <c r="B310" s="189"/>
      <c r="C310" s="309"/>
      <c r="D310" s="309"/>
      <c r="E310" s="309"/>
      <c r="F310" s="309"/>
      <c r="G310" s="309"/>
      <c r="H310" s="309"/>
      <c r="I310" s="309"/>
      <c r="J310" s="309"/>
      <c r="K310" s="309"/>
      <c r="L310" s="320"/>
      <c r="M310" s="309"/>
      <c r="N310" s="309"/>
      <c r="P310" s="309"/>
    </row>
    <row r="311" spans="2:16">
      <c r="B311" s="310"/>
      <c r="C311" s="309"/>
      <c r="D311" s="309"/>
      <c r="E311" s="309"/>
      <c r="F311" s="309"/>
      <c r="G311" s="309"/>
      <c r="H311" s="309"/>
      <c r="I311" s="309"/>
      <c r="J311" s="309"/>
      <c r="K311" s="309"/>
      <c r="L311" s="320"/>
      <c r="M311" s="309"/>
      <c r="N311" s="309"/>
      <c r="P311" s="309"/>
    </row>
    <row r="312" spans="2:16">
      <c r="B312" s="189"/>
      <c r="C312" s="309"/>
      <c r="D312" s="309"/>
      <c r="E312" s="309"/>
      <c r="F312" s="309"/>
      <c r="G312" s="309"/>
      <c r="H312" s="309"/>
      <c r="I312" s="309"/>
      <c r="J312" s="309"/>
      <c r="K312" s="309"/>
      <c r="L312" s="320"/>
      <c r="M312" s="309"/>
      <c r="N312" s="309"/>
      <c r="P312" s="309"/>
    </row>
    <row r="313" spans="2:16">
      <c r="B313" s="189"/>
      <c r="C313" s="309"/>
      <c r="D313" s="309"/>
      <c r="E313" s="309"/>
      <c r="F313" s="309"/>
      <c r="G313" s="309"/>
      <c r="H313" s="309"/>
      <c r="I313" s="309"/>
      <c r="J313" s="309"/>
      <c r="K313" s="309"/>
      <c r="L313" s="320"/>
      <c r="M313" s="309"/>
      <c r="N313" s="309"/>
      <c r="P313" s="309"/>
    </row>
    <row r="314" spans="2:16">
      <c r="B314" s="189"/>
      <c r="C314" s="309"/>
      <c r="D314" s="309"/>
      <c r="E314" s="309"/>
      <c r="F314" s="309"/>
      <c r="G314" s="309"/>
      <c r="H314" s="309"/>
      <c r="I314" s="309"/>
      <c r="J314" s="309"/>
      <c r="K314" s="309"/>
      <c r="L314" s="320"/>
      <c r="M314" s="309"/>
      <c r="N314" s="309"/>
      <c r="P314" s="309"/>
    </row>
    <row r="315" spans="2:16">
      <c r="B315" s="310"/>
      <c r="C315" s="309"/>
      <c r="D315" s="309"/>
      <c r="E315" s="309"/>
      <c r="F315" s="309"/>
      <c r="G315" s="309"/>
      <c r="H315" s="309"/>
      <c r="I315" s="309"/>
      <c r="J315" s="309"/>
      <c r="K315" s="309"/>
      <c r="L315" s="320"/>
      <c r="M315" s="309"/>
      <c r="N315" s="309"/>
      <c r="P315" s="309"/>
    </row>
    <row r="316" spans="2:16">
      <c r="B316" s="189"/>
      <c r="C316" s="309"/>
      <c r="D316" s="309"/>
      <c r="E316" s="309"/>
      <c r="F316" s="309"/>
      <c r="G316" s="309"/>
      <c r="H316" s="309"/>
      <c r="I316" s="309"/>
      <c r="J316" s="309"/>
      <c r="K316" s="309"/>
      <c r="L316" s="320"/>
      <c r="M316" s="309"/>
      <c r="N316" s="309"/>
      <c r="P316" s="309"/>
    </row>
    <row r="317" spans="2:16">
      <c r="B317" s="189"/>
      <c r="C317" s="309"/>
      <c r="D317" s="309"/>
      <c r="E317" s="309"/>
      <c r="F317" s="309"/>
      <c r="G317" s="309"/>
      <c r="H317" s="309"/>
      <c r="I317" s="309"/>
      <c r="J317" s="309"/>
      <c r="K317" s="309"/>
      <c r="L317" s="320"/>
      <c r="M317" s="309"/>
      <c r="N317" s="309"/>
      <c r="P317" s="309"/>
    </row>
    <row r="318" spans="2:16">
      <c r="B318" s="189"/>
      <c r="C318" s="309"/>
      <c r="D318" s="309"/>
      <c r="E318" s="309"/>
      <c r="F318" s="309"/>
      <c r="G318" s="309"/>
      <c r="H318" s="309"/>
      <c r="I318" s="309"/>
      <c r="J318" s="309"/>
      <c r="K318" s="309"/>
      <c r="L318" s="320"/>
      <c r="M318" s="309"/>
      <c r="N318" s="309"/>
    </row>
    <row r="319" spans="2:16">
      <c r="B319" s="176"/>
    </row>
    <row r="320" spans="2:16">
      <c r="B320" s="189"/>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Q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 min="16" max="16" width="9.140625" style="165"/>
  </cols>
  <sheetData>
    <row r="1" spans="2:16" ht="21">
      <c r="B1" s="167" t="s">
        <v>42</v>
      </c>
      <c r="C1" s="168"/>
      <c r="D1" s="168"/>
      <c r="E1" s="168"/>
      <c r="F1" s="168"/>
      <c r="G1" s="168"/>
      <c r="H1" s="168"/>
      <c r="I1" s="168"/>
      <c r="J1" s="168"/>
      <c r="K1" s="168"/>
      <c r="L1" s="169"/>
      <c r="M1" s="168"/>
      <c r="N1" s="168"/>
      <c r="P1" s="168">
        <f>SUM(P14:P56)+D11+F7+H11</f>
        <v>150</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Polen</v>
      </c>
      <c r="C4" s="170"/>
      <c r="D4" s="190">
        <f>IF(AND(ISNA(MATCH(B4,Invulblad!$F$44:$F$47,0)),ISNA(MATCH(B4,Invulblad!$J$44:$J$47,0))),0,bonus8)</f>
        <v>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Frankrijk</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Kroatië</v>
      </c>
      <c r="C8" s="170"/>
      <c r="D8" s="190">
        <f>IF(AND(ISNA(MATCH(B8,Invulblad!$F$44:$F$47,0)),ISNA(MATCH(B8,Invulblad!$J$44:$J$47,0))),0,bonus8)</f>
        <v>0</v>
      </c>
      <c r="G8" s="171" t="s">
        <v>41</v>
      </c>
      <c r="H8" s="170"/>
      <c r="I8" s="172"/>
      <c r="M8" s="170"/>
      <c r="N8" s="170"/>
      <c r="P8" s="170"/>
    </row>
    <row r="9" spans="2:16">
      <c r="B9" s="170" t="str">
        <f>E49</f>
        <v>Frankrijk</v>
      </c>
      <c r="C9" s="170"/>
      <c r="D9" s="190">
        <f>IF(AND(ISNA(MATCH(B9,Invulblad!$F$44:$F$47,0)),ISNA(MATCH(B9,Invulblad!$J$44:$J$47,0))),0,bonus8)</f>
        <v>10</v>
      </c>
      <c r="G9" s="170" t="str">
        <f>E56</f>
        <v>Nederland</v>
      </c>
      <c r="H9" s="190">
        <f>IF(AND(ISNA(MATCH(G9,Invulblad!$F$56,0)),ISNA(MATCH(G9,Invulblad!$J$56,0))),0,bonus2)</f>
        <v>0</v>
      </c>
      <c r="M9" s="170"/>
      <c r="N9" s="170"/>
      <c r="P9" s="170"/>
    </row>
    <row r="10" spans="2:16">
      <c r="B10" s="170" t="str">
        <f>G48</f>
        <v>Zweden</v>
      </c>
      <c r="C10" s="170"/>
      <c r="D10" s="190">
        <f>IF(AND(ISNA(MATCH(B10,Invulblad!$F$44:$F$47,0)),ISNA(MATCH(B10,Invulblad!$J$44:$J$47,0))),0,bonus8)</f>
        <v>0</v>
      </c>
      <c r="G10" s="170" t="str">
        <f>G56</f>
        <v>Duitsland</v>
      </c>
      <c r="H10" s="190">
        <f>IF(AND(ISNA(MATCH(G10,Invulblad!$F$56,0)),ISNA(MATCH(G10,Invulblad!$J$56,0))),0,5)</f>
        <v>0</v>
      </c>
      <c r="M10" s="170"/>
      <c r="N10" s="170"/>
      <c r="P10" s="170"/>
    </row>
    <row r="11" spans="2:16">
      <c r="B11" s="173" t="s">
        <v>60</v>
      </c>
      <c r="C11" s="296"/>
      <c r="D11" s="191">
        <f>SUM(D3:D10)</f>
        <v>30</v>
      </c>
      <c r="G11" s="173" t="s">
        <v>66</v>
      </c>
      <c r="H11" s="191">
        <f>SUM(H9:H10)</f>
        <v>0</v>
      </c>
      <c r="M11" s="170"/>
      <c r="N11" s="170"/>
      <c r="P11" s="170"/>
    </row>
    <row r="12" spans="2:16">
      <c r="B12" s="174" t="s">
        <v>19</v>
      </c>
      <c r="C12" s="174"/>
      <c r="D12" s="174"/>
      <c r="G12" s="174"/>
      <c r="H12" s="174"/>
      <c r="I12" s="174"/>
      <c r="J12" s="175" t="str">
        <f>IF(H56&gt;J56,E56,G56)</f>
        <v>Duitsland</v>
      </c>
      <c r="K12" s="295"/>
      <c r="L12" s="192">
        <f>IF(ISNA(MATCH(J12,Invulblad!F57,0)),0,bon)</f>
        <v>0</v>
      </c>
      <c r="M12" s="174"/>
      <c r="N12" s="174"/>
    </row>
    <row r="13" spans="2:16">
      <c r="B13" s="176" t="s">
        <v>277</v>
      </c>
      <c r="C13" s="176" t="s">
        <v>278</v>
      </c>
      <c r="D13" s="176" t="s">
        <v>279</v>
      </c>
      <c r="E13" s="177" t="s">
        <v>90</v>
      </c>
      <c r="F13" s="178" t="s">
        <v>29</v>
      </c>
      <c r="G13" s="176" t="s">
        <v>90</v>
      </c>
      <c r="H13" s="176" t="s">
        <v>67</v>
      </c>
      <c r="I13" s="178"/>
      <c r="J13" s="178"/>
      <c r="K13" s="178" t="s">
        <v>20</v>
      </c>
      <c r="L13" s="179"/>
      <c r="M13" s="178"/>
      <c r="N13" s="178"/>
      <c r="P13" s="174"/>
    </row>
    <row r="14" spans="2:16">
      <c r="B14" s="170">
        <v>1</v>
      </c>
      <c r="C14" s="180" t="s">
        <v>280</v>
      </c>
      <c r="D14" s="181">
        <v>0.75</v>
      </c>
      <c r="E14" s="182" t="s">
        <v>222</v>
      </c>
      <c r="F14" s="183" t="s">
        <v>29</v>
      </c>
      <c r="G14" s="170" t="s">
        <v>68</v>
      </c>
      <c r="H14" s="183">
        <v>1</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2</v>
      </c>
      <c r="I15" s="183" t="s">
        <v>29</v>
      </c>
      <c r="J15" s="183">
        <v>1</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0</v>
      </c>
      <c r="I16" s="183" t="s">
        <v>29</v>
      </c>
      <c r="J16" s="183">
        <v>1</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1</v>
      </c>
      <c r="I17" s="183" t="s">
        <v>29</v>
      </c>
      <c r="J17" s="183">
        <v>2</v>
      </c>
      <c r="K17" s="186">
        <f t="shared" si="0"/>
        <v>2</v>
      </c>
      <c r="L17" s="184">
        <f>VLOOKUP($B17,Invulblad!$A$11:$S$103,13,0)</f>
        <v>3</v>
      </c>
      <c r="M17" s="185">
        <f>IF(L17&lt;&gt;"",VLOOKUP($B17,Invulblad!$A$11:$S$103,7,0),"")</f>
        <v>1</v>
      </c>
      <c r="N17" s="183" t="s">
        <v>29</v>
      </c>
      <c r="O17" s="185">
        <f>IF(L17&lt;&gt;"",VLOOKUP($B17,Invulblad!$A$11:$S$103,9,0),"")</f>
        <v>1</v>
      </c>
      <c r="P17" s="186">
        <f t="shared" si="1"/>
        <v>0</v>
      </c>
    </row>
    <row r="18" spans="2:16">
      <c r="B18" s="170">
        <v>17</v>
      </c>
      <c r="C18" s="180" t="s">
        <v>282</v>
      </c>
      <c r="D18" s="181">
        <v>0.86458333333333337</v>
      </c>
      <c r="E18" s="182" t="s">
        <v>299</v>
      </c>
      <c r="F18" s="183" t="s">
        <v>29</v>
      </c>
      <c r="G18" s="170" t="s">
        <v>222</v>
      </c>
      <c r="H18" s="183">
        <v>0</v>
      </c>
      <c r="I18" s="183" t="s">
        <v>29</v>
      </c>
      <c r="J18" s="183">
        <v>1</v>
      </c>
      <c r="K18" s="186">
        <f t="shared" si="0"/>
        <v>2</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1</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row>
    <row r="21" spans="2:16">
      <c r="B21" s="174" t="s">
        <v>277</v>
      </c>
      <c r="C21" s="174" t="s">
        <v>278</v>
      </c>
      <c r="D21" s="174" t="s">
        <v>279</v>
      </c>
      <c r="E21" s="174" t="s">
        <v>90</v>
      </c>
      <c r="F21" s="174" t="s">
        <v>29</v>
      </c>
      <c r="G21" s="174" t="s">
        <v>90</v>
      </c>
      <c r="H21" s="174" t="s">
        <v>67</v>
      </c>
      <c r="I21" s="174"/>
      <c r="J21" s="174"/>
      <c r="K21" s="178" t="s">
        <v>20</v>
      </c>
      <c r="L21" s="179"/>
      <c r="M21" s="178"/>
      <c r="N21" s="178"/>
      <c r="P21" s="174"/>
    </row>
    <row r="22" spans="2:16">
      <c r="B22" s="170">
        <v>3</v>
      </c>
      <c r="C22" s="180" t="s">
        <v>283</v>
      </c>
      <c r="D22" s="181">
        <v>0.75</v>
      </c>
      <c r="E22" s="182" t="s">
        <v>77</v>
      </c>
      <c r="F22" s="183" t="s">
        <v>29</v>
      </c>
      <c r="G22" s="170" t="s">
        <v>109</v>
      </c>
      <c r="H22" s="183">
        <v>2</v>
      </c>
      <c r="I22" s="183" t="s">
        <v>29</v>
      </c>
      <c r="J22" s="183">
        <v>1</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1</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1</v>
      </c>
      <c r="I24" s="183" t="s">
        <v>29</v>
      </c>
      <c r="J24" s="183">
        <v>0</v>
      </c>
      <c r="K24" s="186" t="str">
        <f t="shared" si="2"/>
        <v>1</v>
      </c>
      <c r="L24" s="184">
        <f>VLOOKUP($B24,Invulblad!$A$11:$S$103,13,0)</f>
        <v>2</v>
      </c>
      <c r="M24" s="185">
        <f>IF(L24&lt;&gt;"",VLOOKUP($B24,Invulblad!$A$11:$S$103,7,0),"")</f>
        <v>2</v>
      </c>
      <c r="N24" s="183" t="s">
        <v>29</v>
      </c>
      <c r="O24" s="185">
        <f>IF(L24&lt;&gt;"",VLOOKUP($B24,Invulblad!$A$11:$S$103,9,0),"")</f>
        <v>3</v>
      </c>
      <c r="P24" s="186">
        <f t="shared" si="3"/>
        <v>0</v>
      </c>
    </row>
    <row r="25" spans="2:16">
      <c r="B25" s="170">
        <v>12</v>
      </c>
      <c r="C25" s="180" t="s">
        <v>284</v>
      </c>
      <c r="D25" s="181">
        <v>0.86458333333333337</v>
      </c>
      <c r="E25" s="182" t="s">
        <v>77</v>
      </c>
      <c r="F25" s="183" t="s">
        <v>29</v>
      </c>
      <c r="G25" s="170" t="s">
        <v>105</v>
      </c>
      <c r="H25" s="183">
        <v>1</v>
      </c>
      <c r="I25" s="183" t="s">
        <v>29</v>
      </c>
      <c r="J25" s="183">
        <v>2</v>
      </c>
      <c r="K25" s="186">
        <f t="shared" si="2"/>
        <v>2</v>
      </c>
      <c r="L25" s="184">
        <f>VLOOKUP($B25,Invulblad!$A$11:$S$103,13,0)</f>
        <v>2</v>
      </c>
      <c r="M25" s="185">
        <f>IF(L25&lt;&gt;"",VLOOKUP($B25,Invulblad!$A$11:$S$103,7,0),"")</f>
        <v>1</v>
      </c>
      <c r="N25" s="183" t="s">
        <v>29</v>
      </c>
      <c r="O25" s="185">
        <f>IF(L25&lt;&gt;"",VLOOKUP($B25,Invulblad!$A$11:$S$103,9,0),"")</f>
        <v>2</v>
      </c>
      <c r="P25" s="186">
        <f t="shared" si="3"/>
        <v>10</v>
      </c>
    </row>
    <row r="26" spans="2:16">
      <c r="B26" s="170">
        <v>19</v>
      </c>
      <c r="C26" s="180" t="s">
        <v>285</v>
      </c>
      <c r="D26" s="181">
        <v>0.86458333333333337</v>
      </c>
      <c r="E26" s="182" t="s">
        <v>111</v>
      </c>
      <c r="F26" s="183" t="s">
        <v>29</v>
      </c>
      <c r="G26" s="170" t="s">
        <v>77</v>
      </c>
      <c r="H26" s="183">
        <v>1</v>
      </c>
      <c r="I26" s="183" t="s">
        <v>29</v>
      </c>
      <c r="J26" s="183">
        <v>2</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1</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10</v>
      </c>
    </row>
    <row r="28" spans="2:16">
      <c r="B28" s="174" t="s">
        <v>31</v>
      </c>
      <c r="C28" s="174"/>
      <c r="D28" s="174"/>
      <c r="E28" s="174"/>
      <c r="F28" s="174"/>
      <c r="G28" s="174"/>
      <c r="H28" s="174"/>
      <c r="I28" s="174"/>
      <c r="J28" s="174"/>
      <c r="K28"/>
      <c r="L28"/>
      <c r="M28"/>
      <c r="N28"/>
      <c r="P28"/>
    </row>
    <row r="29" spans="2:16">
      <c r="B29" s="174" t="s">
        <v>277</v>
      </c>
      <c r="C29" s="174" t="s">
        <v>278</v>
      </c>
      <c r="D29" s="174" t="s">
        <v>279</v>
      </c>
      <c r="E29" s="174" t="s">
        <v>90</v>
      </c>
      <c r="F29" s="174" t="s">
        <v>29</v>
      </c>
      <c r="G29" s="174" t="s">
        <v>90</v>
      </c>
      <c r="H29" s="174" t="s">
        <v>67</v>
      </c>
      <c r="I29" s="174"/>
      <c r="J29" s="174"/>
      <c r="K29" s="178" t="s">
        <v>20</v>
      </c>
      <c r="L29" s="179"/>
      <c r="M29" s="178"/>
      <c r="N29" s="178"/>
      <c r="P29" s="174"/>
    </row>
    <row r="30" spans="2:16">
      <c r="B30" s="170">
        <v>5</v>
      </c>
      <c r="C30" s="180" t="s">
        <v>286</v>
      </c>
      <c r="D30" s="181">
        <v>0.75</v>
      </c>
      <c r="E30" s="182" t="s">
        <v>84</v>
      </c>
      <c r="F30" s="183" t="s">
        <v>29</v>
      </c>
      <c r="G30" s="170" t="s">
        <v>110</v>
      </c>
      <c r="H30" s="183">
        <v>1</v>
      </c>
      <c r="I30" s="183" t="s">
        <v>29</v>
      </c>
      <c r="J30" s="183">
        <v>1</v>
      </c>
      <c r="K30" s="186">
        <f t="shared" ref="K30:K35" si="4">IF(AND(H30="",J30=""),"",IF(OR(H30="",J30=""),"FOUT",IF(H30&gt;J30,"1",IF(H30=J30,3,2))))</f>
        <v>3</v>
      </c>
      <c r="L30" s="184">
        <f>VLOOKUP($B30,Invulblad!$A$11:$S$103,13,0)</f>
        <v>3</v>
      </c>
      <c r="M30" s="185">
        <f>IF(L30&lt;&gt;"",VLOOKUP($B30,Invulblad!$A$11:$S$103,7,0),"")</f>
        <v>1</v>
      </c>
      <c r="N30" s="183" t="s">
        <v>29</v>
      </c>
      <c r="O30" s="185">
        <f>IF(L30&lt;&gt;"",VLOOKUP($B30,Invulblad!$A$11:$S$103,9,0),"")</f>
        <v>1</v>
      </c>
      <c r="P30" s="186">
        <f t="shared" ref="P30:P35" si="5">IF(L30&lt;&gt;"",IF(AND(M30=H30,O30=J30),10,IF(K30=L30,5,0)),"")</f>
        <v>10</v>
      </c>
    </row>
    <row r="31" spans="2:16">
      <c r="B31" s="170">
        <v>6</v>
      </c>
      <c r="C31" s="180" t="s">
        <v>286</v>
      </c>
      <c r="D31" s="181">
        <v>0.86458333333333337</v>
      </c>
      <c r="E31" s="182" t="s">
        <v>300</v>
      </c>
      <c r="F31" s="183" t="s">
        <v>29</v>
      </c>
      <c r="G31" s="170" t="s">
        <v>301</v>
      </c>
      <c r="H31" s="183">
        <v>1</v>
      </c>
      <c r="I31" s="183" t="s">
        <v>29</v>
      </c>
      <c r="J31" s="183">
        <v>1</v>
      </c>
      <c r="K31" s="186">
        <f t="shared" si="4"/>
        <v>3</v>
      </c>
      <c r="L31" s="184">
        <f>VLOOKUP($B31,Invulblad!$A$11:$S$103,13,0)</f>
        <v>2</v>
      </c>
      <c r="M31" s="185">
        <f>IF(L31&lt;&gt;"",VLOOKUP($B31,Invulblad!$A$11:$S$103,7,0),"")</f>
        <v>1</v>
      </c>
      <c r="N31" s="183" t="s">
        <v>29</v>
      </c>
      <c r="O31" s="185">
        <f>IF(L31&lt;&gt;"",VLOOKUP($B31,Invulblad!$A$11:$S$103,9,0),"")</f>
        <v>3</v>
      </c>
      <c r="P31" s="186">
        <f t="shared" si="5"/>
        <v>0</v>
      </c>
    </row>
    <row r="32" spans="2:16">
      <c r="B32" s="170">
        <v>13</v>
      </c>
      <c r="C32" s="180" t="s">
        <v>287</v>
      </c>
      <c r="D32" s="181">
        <v>0.75</v>
      </c>
      <c r="E32" s="182" t="s">
        <v>110</v>
      </c>
      <c r="F32" s="183" t="s">
        <v>29</v>
      </c>
      <c r="G32" s="170" t="s">
        <v>301</v>
      </c>
      <c r="H32" s="183">
        <v>1</v>
      </c>
      <c r="I32" s="183" t="s">
        <v>29</v>
      </c>
      <c r="J32" s="183">
        <v>2</v>
      </c>
      <c r="K32" s="186">
        <f t="shared" si="4"/>
        <v>2</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2</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1</v>
      </c>
      <c r="K34" s="186">
        <f t="shared" si="4"/>
        <v>3</v>
      </c>
      <c r="L34" s="184">
        <f>VLOOKUP($B34,Invulblad!$A$11:$S$103,13,0)</f>
        <v>2</v>
      </c>
      <c r="M34" s="185">
        <f>IF(L34&lt;&gt;"",VLOOKUP($B34,Invulblad!$A$11:$S$103,7,0),"")</f>
        <v>0</v>
      </c>
      <c r="N34" s="183" t="s">
        <v>29</v>
      </c>
      <c r="O34" s="185">
        <f>IF(L34&lt;&gt;"",VLOOKUP($B34,Invulblad!$A$11:$S$103,9,0),"")</f>
        <v>1</v>
      </c>
      <c r="P34" s="186">
        <f t="shared" si="5"/>
        <v>0</v>
      </c>
    </row>
    <row r="35" spans="2:16">
      <c r="B35" s="170">
        <v>22</v>
      </c>
      <c r="C35" s="180" t="s">
        <v>288</v>
      </c>
      <c r="D35" s="181">
        <v>0.86458333333333337</v>
      </c>
      <c r="E35" s="182" t="s">
        <v>110</v>
      </c>
      <c r="F35" s="183" t="s">
        <v>29</v>
      </c>
      <c r="G35" s="170" t="s">
        <v>300</v>
      </c>
      <c r="H35" s="183">
        <v>0</v>
      </c>
      <c r="I35" s="183" t="s">
        <v>29</v>
      </c>
      <c r="J35" s="183">
        <v>1</v>
      </c>
      <c r="K35" s="186">
        <f t="shared" si="4"/>
        <v>2</v>
      </c>
      <c r="L35" s="184" t="str">
        <f>VLOOKUP($B35,Invulblad!$A$11:$S$103,13,0)</f>
        <v>1</v>
      </c>
      <c r="M35" s="185">
        <f>IF(L35&lt;&gt;"",VLOOKUP($B35,Invulblad!$A$11:$S$103,7,0),"")</f>
        <v>2</v>
      </c>
      <c r="N35" s="183" t="s">
        <v>29</v>
      </c>
      <c r="O35" s="185">
        <f>IF(L35&lt;&gt;"",VLOOKUP($B35,Invulblad!$A$11:$S$103,9,0),"")</f>
        <v>0</v>
      </c>
      <c r="P35" s="186">
        <f t="shared" si="5"/>
        <v>0</v>
      </c>
    </row>
    <row r="36" spans="2:16">
      <c r="B36" s="174" t="s">
        <v>32</v>
      </c>
      <c r="C36" s="174"/>
      <c r="D36" s="174"/>
      <c r="E36" s="174"/>
      <c r="F36" s="174"/>
      <c r="G36" s="174"/>
      <c r="H36" s="174"/>
      <c r="I36" s="174"/>
      <c r="J36" s="174"/>
      <c r="K36"/>
      <c r="L36"/>
      <c r="M36"/>
      <c r="N36"/>
      <c r="P36"/>
    </row>
    <row r="37" spans="2:16">
      <c r="B37" s="174" t="s">
        <v>277</v>
      </c>
      <c r="C37" s="174" t="s">
        <v>278</v>
      </c>
      <c r="D37" s="174" t="s">
        <v>279</v>
      </c>
      <c r="E37" s="174" t="s">
        <v>90</v>
      </c>
      <c r="F37" s="174" t="s">
        <v>29</v>
      </c>
      <c r="G37" s="174" t="s">
        <v>90</v>
      </c>
      <c r="H37" s="174" t="s">
        <v>67</v>
      </c>
      <c r="I37" s="174"/>
      <c r="J37" s="174"/>
      <c r="K37" s="178" t="s">
        <v>20</v>
      </c>
      <c r="L37" s="179"/>
      <c r="M37" s="178"/>
      <c r="N37" s="178"/>
      <c r="P37" s="174"/>
    </row>
    <row r="38" spans="2:16">
      <c r="B38" s="170">
        <v>7</v>
      </c>
      <c r="C38" s="180" t="s">
        <v>289</v>
      </c>
      <c r="D38" s="181">
        <v>0.75</v>
      </c>
      <c r="E38" s="182" t="s">
        <v>88</v>
      </c>
      <c r="F38" s="183" t="s">
        <v>29</v>
      </c>
      <c r="G38" s="170" t="s">
        <v>69</v>
      </c>
      <c r="H38" s="183">
        <v>1</v>
      </c>
      <c r="I38" s="183" t="s">
        <v>29</v>
      </c>
      <c r="J38" s="183">
        <v>0</v>
      </c>
      <c r="K38" s="186" t="str">
        <f t="shared" ref="K38:K43" si="6">IF(AND(H38="",J38=""),"",IF(OR(H38="",J38=""),"FOUT",IF(H38&gt;J38,"1",IF(H38=J38,3,2))))</f>
        <v>1</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1</v>
      </c>
      <c r="I39" s="183" t="s">
        <v>29</v>
      </c>
      <c r="J39" s="183">
        <v>2</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2</v>
      </c>
      <c r="I40" s="183" t="s">
        <v>29</v>
      </c>
      <c r="J40" s="183">
        <v>1</v>
      </c>
      <c r="K40" s="186" t="str">
        <f t="shared" si="6"/>
        <v>1</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1</v>
      </c>
      <c r="I41" s="183" t="s">
        <v>29</v>
      </c>
      <c r="J41" s="183">
        <v>2</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3</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183">
        <v>0</v>
      </c>
      <c r="I43" s="183" t="s">
        <v>29</v>
      </c>
      <c r="J43" s="183">
        <v>1</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c r="P45" s="174"/>
    </row>
    <row r="46" spans="2:16">
      <c r="B46" s="170">
        <v>25</v>
      </c>
      <c r="C46" s="180" t="s">
        <v>292</v>
      </c>
      <c r="D46" s="181">
        <v>0.86458333333333337</v>
      </c>
      <c r="E46" s="182" t="s">
        <v>221</v>
      </c>
      <c r="F46" s="183" t="s">
        <v>29</v>
      </c>
      <c r="G46" s="170" t="s">
        <v>77</v>
      </c>
      <c r="H46" s="183">
        <v>1</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105</v>
      </c>
      <c r="F47" s="183" t="s">
        <v>29</v>
      </c>
      <c r="G47" s="170" t="s">
        <v>222</v>
      </c>
      <c r="H47" s="183">
        <v>2</v>
      </c>
      <c r="I47" s="183" t="s">
        <v>29</v>
      </c>
      <c r="J47" s="183">
        <v>1</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303</v>
      </c>
      <c r="H48" s="183">
        <v>1</v>
      </c>
      <c r="I48" s="183" t="s">
        <v>29</v>
      </c>
      <c r="J48" s="183">
        <v>0</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7">
      <c r="B49" s="170">
        <v>28</v>
      </c>
      <c r="C49" s="180" t="s">
        <v>295</v>
      </c>
      <c r="D49" s="181">
        <v>0.86458333333333337</v>
      </c>
      <c r="E49" s="182" t="s">
        <v>88</v>
      </c>
      <c r="F49" s="183" t="s">
        <v>29</v>
      </c>
      <c r="G49" s="170" t="s">
        <v>301</v>
      </c>
      <c r="H49" s="183">
        <v>2</v>
      </c>
      <c r="I49" s="183" t="s">
        <v>29</v>
      </c>
      <c r="J49" s="183">
        <v>1</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7">
      <c r="B50" s="170" t="s">
        <v>65</v>
      </c>
      <c r="C50" s="180"/>
      <c r="D50" s="181"/>
      <c r="E50" s="182"/>
      <c r="F50" s="183"/>
      <c r="G50" s="170"/>
      <c r="H50" s="183"/>
      <c r="I50" s="183"/>
      <c r="J50" s="265"/>
      <c r="K50" s="187"/>
      <c r="L50" s="184"/>
      <c r="M50" s="185"/>
    </row>
    <row r="51" spans="1:17">
      <c r="B51" s="174" t="s">
        <v>277</v>
      </c>
      <c r="C51" s="174" t="s">
        <v>278</v>
      </c>
      <c r="D51" s="174" t="s">
        <v>279</v>
      </c>
      <c r="E51" s="174" t="s">
        <v>90</v>
      </c>
      <c r="F51" s="174" t="s">
        <v>29</v>
      </c>
      <c r="G51" s="174" t="s">
        <v>90</v>
      </c>
      <c r="H51" s="174" t="s">
        <v>67</v>
      </c>
      <c r="I51" s="174"/>
      <c r="J51" s="174"/>
      <c r="K51" s="178" t="s">
        <v>20</v>
      </c>
      <c r="L51" s="179"/>
      <c r="M51" s="178"/>
      <c r="N51" s="178"/>
      <c r="P51" s="174"/>
    </row>
    <row r="52" spans="1:17">
      <c r="B52" s="170">
        <v>29</v>
      </c>
      <c r="C52" s="180" t="s">
        <v>296</v>
      </c>
      <c r="D52" s="181">
        <v>0.86458333333333337</v>
      </c>
      <c r="E52" s="182" t="s">
        <v>77</v>
      </c>
      <c r="F52" s="183" t="s">
        <v>29</v>
      </c>
      <c r="G52" s="170" t="s">
        <v>84</v>
      </c>
      <c r="H52" s="183">
        <v>1</v>
      </c>
      <c r="I52" s="183" t="s">
        <v>29</v>
      </c>
      <c r="J52" s="183">
        <v>1</v>
      </c>
      <c r="K52" s="186">
        <f t="shared" ref="K52:K53" si="10">IF(AND(H52="",J52=""),"",IF(OR(H52="",J52=""),"FOUT",IF(H52&gt;J52,"1",IF(H52=J52,3,2))))</f>
        <v>3</v>
      </c>
      <c r="L52" s="184">
        <f>VLOOKUP($B52,Invulblad!$A$11:$S$103,13,0)</f>
        <v>3</v>
      </c>
      <c r="M52" s="185">
        <f>IF(L52&lt;&gt;"",VLOOKUP($B52,Invulblad!$A$11:$S$103,7,0),"")</f>
        <v>0</v>
      </c>
      <c r="N52" s="183" t="s">
        <v>29</v>
      </c>
      <c r="O52" s="185">
        <f>IF(L52&lt;&gt;"",VLOOKUP($B52,Invulblad!$A$11:$S$103,9,0),"")</f>
        <v>0</v>
      </c>
      <c r="P52" s="186">
        <f t="shared" ref="P52:P53" si="11">IF(L52&lt;&gt;"",IF(AND(M52=H52,O52=J52),10,IF(K52=L52,5,0)),"")</f>
        <v>5</v>
      </c>
    </row>
    <row r="53" spans="1:17">
      <c r="B53" s="170">
        <v>30</v>
      </c>
      <c r="C53" s="180" t="s">
        <v>297</v>
      </c>
      <c r="D53" s="181">
        <v>0.86458333333333337</v>
      </c>
      <c r="E53" s="182" t="s">
        <v>105</v>
      </c>
      <c r="F53" s="183" t="s">
        <v>29</v>
      </c>
      <c r="G53" s="170" t="s">
        <v>88</v>
      </c>
      <c r="H53" s="183">
        <v>3</v>
      </c>
      <c r="I53" s="183" t="s">
        <v>29</v>
      </c>
      <c r="J53" s="183">
        <v>1</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7">
      <c r="B54" s="170" t="s">
        <v>41</v>
      </c>
      <c r="C54" s="180"/>
      <c r="D54" s="181"/>
      <c r="E54" s="182"/>
      <c r="F54" s="183"/>
      <c r="G54" s="170"/>
      <c r="H54" s="183"/>
      <c r="I54" s="183"/>
      <c r="J54" s="265"/>
      <c r="K54" s="187"/>
      <c r="L54" s="184"/>
      <c r="M54" s="185"/>
      <c r="N54" s="183"/>
      <c r="Q54" s="268"/>
    </row>
    <row r="55" spans="1:17">
      <c r="B55" s="174" t="s">
        <v>277</v>
      </c>
      <c r="C55" s="174" t="s">
        <v>278</v>
      </c>
      <c r="D55" s="174" t="s">
        <v>279</v>
      </c>
      <c r="E55" s="174" t="s">
        <v>90</v>
      </c>
      <c r="F55" s="174" t="s">
        <v>29</v>
      </c>
      <c r="G55" s="174" t="s">
        <v>90</v>
      </c>
      <c r="H55" s="174" t="s">
        <v>67</v>
      </c>
      <c r="I55" s="174"/>
      <c r="J55" s="174"/>
      <c r="K55" s="178" t="s">
        <v>20</v>
      </c>
      <c r="L55" s="179"/>
      <c r="M55" s="178"/>
      <c r="N55" s="178"/>
      <c r="P55" s="174"/>
    </row>
    <row r="56" spans="1:17">
      <c r="B56" s="170">
        <v>31</v>
      </c>
      <c r="C56" s="180" t="s">
        <v>298</v>
      </c>
      <c r="D56" s="181">
        <v>0.86458333333333337</v>
      </c>
      <c r="E56" s="182" t="s">
        <v>77</v>
      </c>
      <c r="F56" s="183" t="s">
        <v>29</v>
      </c>
      <c r="G56" s="170" t="s">
        <v>105</v>
      </c>
      <c r="H56" s="183">
        <v>2</v>
      </c>
      <c r="I56" s="183" t="s">
        <v>29</v>
      </c>
      <c r="J56" s="183">
        <v>3</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7">
      <c r="B57" s="170" t="s">
        <v>304</v>
      </c>
      <c r="C57" s="180"/>
      <c r="D57" s="181"/>
      <c r="E57" s="182"/>
      <c r="F57" s="183"/>
      <c r="G57" s="170"/>
      <c r="H57" s="183"/>
      <c r="I57" s="183"/>
      <c r="J57" s="265"/>
      <c r="K57" s="187"/>
      <c r="L57" s="266"/>
      <c r="M57" s="267"/>
      <c r="N57" s="265"/>
      <c r="P57" s="187"/>
    </row>
    <row r="58" spans="1:17">
      <c r="B58" s="170"/>
      <c r="C58" s="180"/>
      <c r="D58" s="181"/>
      <c r="E58" s="182"/>
      <c r="F58" s="183"/>
      <c r="G58" s="170"/>
      <c r="H58" s="183"/>
      <c r="I58" s="183"/>
      <c r="J58" s="265"/>
      <c r="K58" s="187"/>
      <c r="L58" s="266"/>
      <c r="M58" s="267"/>
      <c r="N58" s="265"/>
      <c r="P58" s="187"/>
    </row>
    <row r="59" spans="1:17">
      <c r="B59" s="170"/>
      <c r="C59" s="180"/>
      <c r="D59" s="181"/>
      <c r="E59" s="182"/>
      <c r="F59" s="183"/>
      <c r="G59" s="170"/>
      <c r="H59" s="183"/>
      <c r="I59" s="183"/>
      <c r="J59" s="265"/>
      <c r="K59" s="187"/>
      <c r="L59" s="266"/>
      <c r="M59" s="267"/>
      <c r="N59" s="265"/>
      <c r="P59" s="187"/>
    </row>
    <row r="60" spans="1:17">
      <c r="B60" s="297"/>
      <c r="C60" s="297"/>
      <c r="D60" s="297"/>
      <c r="E60" s="298"/>
      <c r="F60" s="299"/>
      <c r="G60" s="297"/>
      <c r="H60" s="299"/>
      <c r="I60" s="299"/>
      <c r="J60" s="300"/>
      <c r="K60" s="301"/>
      <c r="L60" s="302"/>
      <c r="M60" s="301"/>
      <c r="N60" s="300"/>
      <c r="P60" s="301"/>
      <c r="Q60" s="303"/>
    </row>
    <row r="61" spans="1:17">
      <c r="B61" s="304" t="s">
        <v>85</v>
      </c>
      <c r="C61" s="304"/>
      <c r="D61" s="304"/>
      <c r="E61" s="304"/>
      <c r="F61" s="304"/>
      <c r="G61" s="304"/>
      <c r="H61" s="304"/>
      <c r="I61" s="304"/>
      <c r="J61" s="305"/>
      <c r="K61" s="301"/>
      <c r="L61" s="302"/>
      <c r="M61" s="301"/>
      <c r="N61" s="300"/>
      <c r="P61" s="306"/>
      <c r="Q61" s="303"/>
    </row>
    <row r="62" spans="1:17">
      <c r="B62" s="304"/>
      <c r="C62" s="304"/>
      <c r="D62" s="304"/>
      <c r="E62" s="304"/>
      <c r="F62" s="304"/>
      <c r="G62" s="304"/>
      <c r="H62" s="304"/>
      <c r="I62" s="304"/>
      <c r="J62" s="305"/>
      <c r="K62" s="301"/>
      <c r="L62" s="302"/>
      <c r="M62" s="301"/>
      <c r="N62" s="300"/>
      <c r="P62" s="306"/>
      <c r="Q62" s="303"/>
    </row>
    <row r="63" spans="1:17">
      <c r="A63" t="s">
        <v>269</v>
      </c>
      <c r="B63" s="297" t="s">
        <v>86</v>
      </c>
      <c r="C63" s="297"/>
      <c r="D63" s="297" t="s">
        <v>221</v>
      </c>
      <c r="E63" s="298"/>
      <c r="F63" s="299"/>
      <c r="G63" s="297"/>
      <c r="H63" s="299"/>
      <c r="I63" s="299"/>
      <c r="J63" s="300"/>
      <c r="K63" s="301"/>
      <c r="L63" s="302"/>
      <c r="M63" s="301"/>
      <c r="N63" s="300"/>
      <c r="P63" s="301"/>
      <c r="Q63" s="303"/>
    </row>
    <row r="64" spans="1:17">
      <c r="A64" t="s">
        <v>270</v>
      </c>
      <c r="B64" s="297" t="s">
        <v>87</v>
      </c>
      <c r="C64" s="297"/>
      <c r="D64" s="297" t="s">
        <v>222</v>
      </c>
      <c r="E64" s="298"/>
      <c r="F64" s="299"/>
      <c r="G64" s="297"/>
      <c r="H64" s="299"/>
      <c r="I64" s="299"/>
      <c r="J64" s="300"/>
      <c r="K64" s="301"/>
      <c r="L64" s="302"/>
      <c r="M64" s="301"/>
      <c r="N64" s="300"/>
      <c r="P64" s="301"/>
      <c r="Q64" s="303"/>
    </row>
    <row r="65" spans="2:17">
      <c r="B65" s="297"/>
      <c r="C65" s="297"/>
      <c r="D65" s="297"/>
      <c r="E65" s="298"/>
      <c r="F65" s="299"/>
      <c r="G65" s="297"/>
      <c r="H65" s="299"/>
      <c r="I65" s="299"/>
      <c r="J65" s="300"/>
      <c r="K65" s="301"/>
      <c r="L65" s="302"/>
      <c r="M65" s="301"/>
      <c r="N65" s="300"/>
      <c r="P65" s="301"/>
      <c r="Q65" s="303"/>
    </row>
    <row r="66" spans="2:17">
      <c r="B66" s="297"/>
      <c r="C66" s="297"/>
      <c r="D66" s="297"/>
      <c r="E66" s="298"/>
      <c r="F66" s="299"/>
      <c r="G66" s="297"/>
      <c r="H66" s="299"/>
      <c r="I66" s="299"/>
      <c r="J66" s="300"/>
      <c r="K66" s="301"/>
      <c r="L66" s="302"/>
      <c r="M66" s="301"/>
      <c r="N66" s="300"/>
      <c r="P66" s="301"/>
      <c r="Q66" s="303"/>
    </row>
    <row r="67" spans="2:17">
      <c r="B67" s="297" t="s">
        <v>89</v>
      </c>
      <c r="C67" s="297"/>
      <c r="D67" s="297"/>
      <c r="E67" s="298"/>
      <c r="F67" s="299"/>
      <c r="G67" s="297"/>
      <c r="H67" s="299"/>
      <c r="I67" s="299"/>
      <c r="J67" s="300"/>
      <c r="K67" s="301"/>
      <c r="L67" s="302"/>
      <c r="M67" s="301"/>
      <c r="N67" s="300"/>
      <c r="P67" s="301"/>
      <c r="Q67" s="303"/>
    </row>
    <row r="68" spans="2:17">
      <c r="B68" s="297"/>
      <c r="C68" s="297"/>
      <c r="D68" s="297"/>
      <c r="E68" s="298"/>
      <c r="F68" s="299"/>
      <c r="G68" s="297"/>
      <c r="H68" s="299"/>
      <c r="I68" s="299"/>
      <c r="J68" s="300"/>
      <c r="K68" s="301"/>
      <c r="L68" s="302"/>
      <c r="M68" s="301"/>
      <c r="N68" s="300"/>
      <c r="P68" s="301"/>
      <c r="Q68" s="303"/>
    </row>
    <row r="69" spans="2:17">
      <c r="B69" s="304" t="s">
        <v>90</v>
      </c>
      <c r="C69" s="304" t="s">
        <v>305</v>
      </c>
      <c r="D69" s="304" t="s">
        <v>306</v>
      </c>
      <c r="E69" s="304" t="s">
        <v>91</v>
      </c>
      <c r="F69" s="304"/>
      <c r="G69" s="304"/>
      <c r="H69" s="304"/>
      <c r="I69" s="304"/>
      <c r="J69" s="305"/>
      <c r="K69" s="301"/>
      <c r="L69" s="302"/>
      <c r="M69" s="301"/>
      <c r="N69" s="300"/>
      <c r="P69" s="306"/>
      <c r="Q69" s="303"/>
    </row>
    <row r="70" spans="2:17">
      <c r="B70" s="304" t="s">
        <v>222</v>
      </c>
      <c r="C70" s="304">
        <v>6</v>
      </c>
      <c r="D70" s="304">
        <v>1</v>
      </c>
      <c r="E70" s="304">
        <v>3</v>
      </c>
      <c r="F70" s="304"/>
      <c r="G70" s="304"/>
      <c r="H70" s="304"/>
      <c r="I70" s="304"/>
      <c r="J70" s="305"/>
      <c r="K70" s="301"/>
      <c r="L70" s="302"/>
      <c r="M70" s="301"/>
      <c r="N70" s="300"/>
      <c r="P70" s="306"/>
      <c r="Q70" s="303"/>
    </row>
    <row r="71" spans="2:17">
      <c r="B71" s="297" t="s">
        <v>68</v>
      </c>
      <c r="C71" s="297">
        <v>0</v>
      </c>
      <c r="D71" s="297">
        <v>-3</v>
      </c>
      <c r="E71" s="298">
        <v>0</v>
      </c>
      <c r="F71" s="299"/>
      <c r="G71" s="297"/>
      <c r="H71" s="299"/>
      <c r="I71" s="299"/>
      <c r="J71" s="300"/>
      <c r="K71" s="301"/>
      <c r="L71" s="302"/>
      <c r="M71" s="301"/>
      <c r="N71" s="300"/>
      <c r="P71" s="301"/>
      <c r="Q71" s="303"/>
    </row>
    <row r="72" spans="2:17">
      <c r="B72" s="297" t="s">
        <v>221</v>
      </c>
      <c r="C72" s="297">
        <v>9</v>
      </c>
      <c r="D72" s="297">
        <v>3</v>
      </c>
      <c r="E72" s="298">
        <v>5</v>
      </c>
      <c r="F72" s="299"/>
      <c r="G72" s="297"/>
      <c r="H72" s="299"/>
      <c r="I72" s="299"/>
      <c r="J72" s="300"/>
      <c r="K72" s="301"/>
      <c r="L72" s="302"/>
      <c r="M72" s="301"/>
      <c r="N72" s="300"/>
      <c r="P72" s="301"/>
      <c r="Q72" s="303"/>
    </row>
    <row r="73" spans="2:17">
      <c r="B73" s="297" t="s">
        <v>299</v>
      </c>
      <c r="C73" s="297">
        <v>3</v>
      </c>
      <c r="D73" s="297">
        <v>-1</v>
      </c>
      <c r="E73" s="298">
        <v>2</v>
      </c>
      <c r="F73" s="299"/>
      <c r="G73" s="297"/>
      <c r="H73" s="299"/>
      <c r="I73" s="299"/>
      <c r="J73" s="300"/>
      <c r="K73" s="301"/>
      <c r="L73" s="302"/>
      <c r="M73" s="301"/>
      <c r="N73" s="300"/>
      <c r="P73" s="301"/>
      <c r="Q73" s="303"/>
    </row>
    <row r="74" spans="2:17">
      <c r="B74" s="297"/>
      <c r="C74" s="297"/>
      <c r="D74" s="297"/>
      <c r="E74" s="298"/>
      <c r="F74" s="299"/>
      <c r="G74" s="297"/>
      <c r="H74" s="299"/>
      <c r="I74" s="299"/>
      <c r="J74" s="300"/>
      <c r="K74" s="301"/>
      <c r="L74" s="302"/>
      <c r="M74" s="301"/>
      <c r="N74" s="300"/>
      <c r="P74" s="301"/>
      <c r="Q74" s="303"/>
    </row>
    <row r="75" spans="2:17">
      <c r="B75" s="297"/>
      <c r="C75" s="297"/>
      <c r="D75" s="297"/>
      <c r="E75" s="298"/>
      <c r="F75" s="299"/>
      <c r="G75" s="297"/>
      <c r="H75" s="299"/>
      <c r="I75" s="299"/>
      <c r="J75" s="300"/>
      <c r="K75" s="301"/>
      <c r="L75" s="302"/>
      <c r="M75" s="301"/>
      <c r="N75" s="300"/>
      <c r="P75" s="301"/>
      <c r="Q75" s="303"/>
    </row>
    <row r="76" spans="2:17">
      <c r="B76" s="297" t="s">
        <v>92</v>
      </c>
      <c r="C76" s="297"/>
      <c r="D76" s="297"/>
      <c r="E76" s="298"/>
      <c r="F76" s="299"/>
      <c r="G76" s="297"/>
      <c r="H76" s="299"/>
      <c r="I76" s="299"/>
      <c r="J76" s="300"/>
      <c r="K76" s="301"/>
      <c r="L76" s="302"/>
      <c r="M76" s="301"/>
      <c r="N76" s="300"/>
      <c r="P76" s="301"/>
      <c r="Q76" s="303"/>
    </row>
    <row r="77" spans="2:17">
      <c r="B77" s="304" t="s">
        <v>93</v>
      </c>
      <c r="C77" s="304"/>
      <c r="D77" s="304"/>
      <c r="E77" s="304"/>
      <c r="F77" s="304"/>
      <c r="G77" s="304"/>
      <c r="H77" s="304"/>
      <c r="I77" s="304"/>
      <c r="J77" s="305"/>
      <c r="K77" s="301"/>
      <c r="L77" s="302"/>
      <c r="M77" s="301"/>
      <c r="N77" s="300"/>
      <c r="P77" s="306"/>
      <c r="Q77" s="303"/>
    </row>
    <row r="78" spans="2:17">
      <c r="B78" s="304" t="s">
        <v>114</v>
      </c>
      <c r="C78" s="304"/>
      <c r="D78" s="304"/>
      <c r="E78" s="304"/>
      <c r="F78" s="304"/>
      <c r="G78" s="304"/>
      <c r="H78" s="304"/>
      <c r="I78" s="304"/>
      <c r="J78" s="305"/>
      <c r="K78" s="301"/>
      <c r="L78" s="302"/>
      <c r="M78" s="301"/>
      <c r="N78" s="300"/>
      <c r="P78" s="306"/>
      <c r="Q78" s="303"/>
    </row>
    <row r="79" spans="2:17">
      <c r="B79" s="297"/>
      <c r="C79" s="297"/>
      <c r="D79" s="297"/>
      <c r="E79" s="307"/>
      <c r="F79" s="299"/>
      <c r="G79" s="308"/>
      <c r="H79" s="299"/>
      <c r="I79" s="299"/>
      <c r="J79" s="300"/>
      <c r="K79" s="301"/>
      <c r="L79" s="302"/>
      <c r="M79" s="301"/>
      <c r="N79" s="300"/>
      <c r="P79" s="301"/>
      <c r="Q79" s="303"/>
    </row>
    <row r="80" spans="2:17">
      <c r="B80" s="297"/>
      <c r="C80" s="297"/>
      <c r="D80" s="297"/>
      <c r="E80" s="307"/>
      <c r="F80" s="299"/>
      <c r="G80" s="308"/>
      <c r="H80" s="299"/>
      <c r="I80" s="299"/>
      <c r="J80" s="300"/>
      <c r="K80" s="301"/>
      <c r="L80" s="302"/>
      <c r="M80" s="301"/>
      <c r="N80" s="300"/>
      <c r="P80" s="301"/>
      <c r="Q80" s="303"/>
    </row>
    <row r="81" spans="1:17">
      <c r="B81" s="297"/>
      <c r="C81" s="297"/>
      <c r="D81" s="297"/>
      <c r="E81" s="307"/>
      <c r="F81" s="299"/>
      <c r="G81" s="297"/>
      <c r="H81" s="299"/>
      <c r="I81" s="299"/>
      <c r="J81" s="300"/>
      <c r="K81" s="301"/>
      <c r="L81" s="302"/>
      <c r="M81" s="301"/>
      <c r="N81" s="300"/>
      <c r="P81" s="301"/>
      <c r="Q81" s="303"/>
    </row>
    <row r="82" spans="1:17">
      <c r="B82" s="297" t="s">
        <v>94</v>
      </c>
      <c r="C82" s="297"/>
      <c r="D82" s="297"/>
      <c r="E82" s="307"/>
      <c r="F82" s="299"/>
      <c r="G82" s="297"/>
      <c r="H82" s="299"/>
      <c r="I82" s="299"/>
      <c r="J82" s="300"/>
      <c r="K82" s="301"/>
      <c r="L82" s="302"/>
      <c r="M82" s="301"/>
      <c r="N82" s="300"/>
      <c r="P82" s="301"/>
      <c r="Q82" s="303"/>
    </row>
    <row r="83" spans="1:17">
      <c r="B83" s="297"/>
      <c r="C83" s="297"/>
      <c r="D83" s="297"/>
      <c r="E83" s="298"/>
      <c r="F83" s="299"/>
      <c r="G83" s="297"/>
      <c r="H83" s="299"/>
      <c r="I83" s="299"/>
      <c r="J83" s="300"/>
      <c r="K83" s="301"/>
      <c r="L83" s="302"/>
      <c r="M83" s="301"/>
      <c r="N83" s="300"/>
      <c r="P83" s="301"/>
      <c r="Q83" s="303"/>
    </row>
    <row r="84" spans="1:17">
      <c r="A84" t="s">
        <v>271</v>
      </c>
      <c r="B84" s="297" t="s">
        <v>86</v>
      </c>
      <c r="C84" s="297"/>
      <c r="D84" s="297" t="s">
        <v>105</v>
      </c>
      <c r="E84" s="307"/>
      <c r="F84" s="299"/>
      <c r="G84" s="297"/>
      <c r="H84" s="299"/>
      <c r="I84" s="299"/>
      <c r="J84" s="300"/>
      <c r="K84" s="301"/>
      <c r="L84" s="302"/>
      <c r="M84" s="301"/>
      <c r="N84" s="300"/>
      <c r="P84" s="301"/>
      <c r="Q84" s="303"/>
    </row>
    <row r="85" spans="1:17">
      <c r="A85" t="s">
        <v>272</v>
      </c>
      <c r="B85" s="297" t="s">
        <v>87</v>
      </c>
      <c r="C85" s="297"/>
      <c r="D85" s="297" t="s">
        <v>77</v>
      </c>
      <c r="E85" s="307"/>
      <c r="F85" s="299"/>
      <c r="G85" s="308"/>
      <c r="H85" s="299"/>
      <c r="I85" s="299"/>
      <c r="J85" s="300"/>
      <c r="K85" s="301"/>
      <c r="L85" s="302"/>
      <c r="M85" s="301"/>
      <c r="N85" s="300"/>
      <c r="P85" s="301"/>
      <c r="Q85" s="303"/>
    </row>
    <row r="86" spans="1:17">
      <c r="B86" s="297"/>
      <c r="C86" s="297"/>
      <c r="D86" s="297"/>
      <c r="E86" s="307"/>
      <c r="F86" s="299"/>
      <c r="G86" s="309"/>
      <c r="H86" s="299"/>
      <c r="I86" s="299"/>
      <c r="J86" s="300"/>
      <c r="K86" s="301"/>
      <c r="L86" s="302"/>
      <c r="M86" s="301"/>
      <c r="N86" s="300"/>
      <c r="P86" s="301"/>
      <c r="Q86" s="303"/>
    </row>
    <row r="87" spans="1:17">
      <c r="B87" s="304"/>
      <c r="C87" s="304"/>
      <c r="D87" s="304"/>
      <c r="E87" s="304"/>
      <c r="F87" s="304"/>
      <c r="G87" s="304"/>
      <c r="H87" s="304"/>
      <c r="I87" s="304"/>
      <c r="J87" s="305"/>
      <c r="K87" s="301"/>
      <c r="L87" s="302"/>
      <c r="M87" s="301"/>
      <c r="N87" s="300"/>
      <c r="P87" s="306"/>
      <c r="Q87" s="303"/>
    </row>
    <row r="88" spans="1:17">
      <c r="B88" s="304" t="s">
        <v>95</v>
      </c>
      <c r="C88" s="304"/>
      <c r="D88" s="304"/>
      <c r="E88" s="304"/>
      <c r="F88" s="304"/>
      <c r="G88" s="304"/>
      <c r="H88" s="304"/>
      <c r="I88" s="304"/>
      <c r="J88" s="305"/>
      <c r="K88" s="301"/>
      <c r="L88" s="302"/>
      <c r="M88" s="301"/>
      <c r="N88" s="300"/>
      <c r="P88" s="306"/>
      <c r="Q88" s="303"/>
    </row>
    <row r="89" spans="1:17">
      <c r="B89" s="297"/>
      <c r="C89" s="297"/>
      <c r="D89" s="297"/>
      <c r="E89" s="298"/>
      <c r="F89" s="299"/>
      <c r="G89" s="310"/>
      <c r="H89" s="299"/>
      <c r="I89" s="299"/>
      <c r="J89" s="300"/>
      <c r="K89" s="301"/>
      <c r="L89" s="302"/>
      <c r="M89" s="301"/>
      <c r="N89" s="300"/>
      <c r="P89" s="301"/>
      <c r="Q89" s="303"/>
    </row>
    <row r="90" spans="1:17">
      <c r="B90" s="297" t="s">
        <v>90</v>
      </c>
      <c r="C90" s="297" t="s">
        <v>305</v>
      </c>
      <c r="D90" s="297" t="s">
        <v>306</v>
      </c>
      <c r="E90" s="298" t="s">
        <v>91</v>
      </c>
      <c r="F90" s="299"/>
      <c r="G90" s="310"/>
      <c r="H90" s="299"/>
      <c r="I90" s="299"/>
      <c r="J90" s="300"/>
      <c r="K90" s="301"/>
      <c r="L90" s="302"/>
      <c r="M90" s="301"/>
      <c r="N90" s="300"/>
      <c r="P90" s="301"/>
      <c r="Q90" s="303"/>
    </row>
    <row r="91" spans="1:17">
      <c r="B91" s="297" t="s">
        <v>77</v>
      </c>
      <c r="C91" s="297">
        <v>6</v>
      </c>
      <c r="D91" s="297">
        <v>1</v>
      </c>
      <c r="E91" s="298">
        <v>5</v>
      </c>
      <c r="F91" s="299"/>
      <c r="G91" s="310"/>
      <c r="H91" s="299"/>
      <c r="I91" s="299"/>
      <c r="J91" s="300"/>
      <c r="K91" s="301"/>
      <c r="L91" s="302"/>
      <c r="M91" s="301"/>
      <c r="N91" s="300"/>
      <c r="P91" s="301"/>
      <c r="Q91" s="303"/>
    </row>
    <row r="92" spans="1:17">
      <c r="B92" s="297" t="s">
        <v>109</v>
      </c>
      <c r="C92" s="297">
        <v>3</v>
      </c>
      <c r="D92" s="297">
        <v>-1</v>
      </c>
      <c r="E92" s="298">
        <v>3</v>
      </c>
      <c r="F92" s="299"/>
      <c r="G92" s="304"/>
      <c r="H92" s="299"/>
      <c r="I92" s="299"/>
      <c r="J92" s="300"/>
      <c r="K92" s="301"/>
      <c r="L92" s="302"/>
      <c r="M92" s="301"/>
      <c r="N92" s="300"/>
      <c r="P92" s="301"/>
      <c r="Q92" s="303"/>
    </row>
    <row r="93" spans="1:17">
      <c r="B93" s="304" t="s">
        <v>105</v>
      </c>
      <c r="C93" s="304">
        <v>9</v>
      </c>
      <c r="D93" s="304">
        <v>3</v>
      </c>
      <c r="E93" s="304">
        <v>6</v>
      </c>
      <c r="F93" s="304"/>
      <c r="G93" s="304"/>
      <c r="H93" s="304"/>
      <c r="I93" s="304"/>
      <c r="J93" s="305"/>
      <c r="K93" s="301"/>
      <c r="L93" s="302"/>
      <c r="M93" s="301"/>
      <c r="N93" s="306"/>
      <c r="P93" s="306"/>
      <c r="Q93" s="303"/>
    </row>
    <row r="94" spans="1:17">
      <c r="B94" s="304" t="s">
        <v>111</v>
      </c>
      <c r="C94" s="304">
        <v>0</v>
      </c>
      <c r="D94" s="304">
        <v>-3</v>
      </c>
      <c r="E94" s="304">
        <v>2</v>
      </c>
      <c r="F94" s="304"/>
      <c r="G94" s="304"/>
      <c r="H94" s="304"/>
      <c r="I94" s="304"/>
      <c r="J94" s="305"/>
      <c r="K94" s="301"/>
      <c r="L94" s="302"/>
      <c r="M94" s="301"/>
      <c r="N94" s="306"/>
      <c r="P94" s="306"/>
      <c r="Q94" s="303"/>
    </row>
    <row r="95" spans="1:17">
      <c r="B95" s="297"/>
      <c r="C95" s="297"/>
      <c r="D95" s="297"/>
      <c r="E95" s="307"/>
      <c r="F95" s="299"/>
      <c r="G95" s="297"/>
      <c r="H95" s="299"/>
      <c r="I95" s="299"/>
      <c r="J95" s="300"/>
      <c r="K95" s="301"/>
      <c r="L95" s="302"/>
      <c r="M95" s="301"/>
      <c r="N95" s="300"/>
      <c r="P95" s="301"/>
      <c r="Q95" s="303"/>
    </row>
    <row r="96" spans="1:17">
      <c r="B96" s="297"/>
      <c r="C96" s="297"/>
      <c r="D96" s="297"/>
      <c r="E96" s="307"/>
      <c r="F96" s="299"/>
      <c r="G96" s="297"/>
      <c r="H96" s="299"/>
      <c r="I96" s="299"/>
      <c r="J96" s="300"/>
      <c r="K96" s="301"/>
      <c r="L96" s="302"/>
      <c r="M96" s="301"/>
      <c r="N96" s="300"/>
      <c r="P96" s="301"/>
      <c r="Q96" s="303"/>
    </row>
    <row r="97" spans="1:17">
      <c r="B97" s="304" t="s">
        <v>96</v>
      </c>
      <c r="C97" s="304"/>
      <c r="D97" s="304"/>
      <c r="E97" s="304"/>
      <c r="F97" s="304"/>
      <c r="G97" s="304"/>
      <c r="H97" s="304"/>
      <c r="I97" s="304"/>
      <c r="J97" s="305"/>
      <c r="K97" s="301"/>
      <c r="L97" s="302"/>
      <c r="M97" s="301"/>
      <c r="N97" s="300"/>
      <c r="P97" s="306"/>
      <c r="Q97" s="303"/>
    </row>
    <row r="98" spans="1:17">
      <c r="B98" s="304" t="s">
        <v>97</v>
      </c>
      <c r="C98" s="304"/>
      <c r="D98" s="304"/>
      <c r="E98" s="304"/>
      <c r="F98" s="304"/>
      <c r="G98" s="304"/>
      <c r="H98" s="304"/>
      <c r="I98" s="304"/>
      <c r="J98" s="305"/>
      <c r="K98" s="301"/>
      <c r="L98" s="302"/>
      <c r="M98" s="301"/>
      <c r="N98" s="300"/>
      <c r="P98" s="306"/>
      <c r="Q98" s="303"/>
    </row>
    <row r="99" spans="1:17">
      <c r="B99" s="297" t="s">
        <v>98</v>
      </c>
      <c r="C99" s="297"/>
      <c r="D99" s="297"/>
      <c r="E99" s="298"/>
      <c r="F99" s="299"/>
      <c r="G99" s="310"/>
      <c r="H99" s="299"/>
      <c r="I99" s="299"/>
      <c r="J99" s="300"/>
      <c r="K99" s="301"/>
      <c r="L99" s="302"/>
      <c r="M99" s="301"/>
      <c r="N99" s="300"/>
      <c r="P99" s="301"/>
      <c r="Q99" s="303"/>
    </row>
    <row r="100" spans="1:17">
      <c r="B100" s="304"/>
      <c r="C100" s="304"/>
      <c r="D100" s="304"/>
      <c r="E100" s="304"/>
      <c r="F100" s="304"/>
      <c r="G100" s="304"/>
      <c r="H100" s="304"/>
      <c r="I100" s="304"/>
      <c r="J100" s="305"/>
      <c r="K100" s="301"/>
      <c r="L100" s="302"/>
      <c r="M100" s="301"/>
      <c r="N100" s="300"/>
      <c r="P100" s="306"/>
      <c r="Q100" s="303"/>
    </row>
    <row r="101" spans="1:17">
      <c r="B101" s="304"/>
      <c r="C101" s="304"/>
      <c r="D101" s="304"/>
      <c r="E101" s="304"/>
      <c r="F101" s="304"/>
      <c r="G101" s="304"/>
      <c r="H101" s="304"/>
      <c r="I101" s="304"/>
      <c r="J101" s="305"/>
      <c r="K101" s="301"/>
      <c r="L101" s="302"/>
      <c r="M101" s="301"/>
      <c r="N101" s="300"/>
      <c r="P101" s="306"/>
      <c r="Q101" s="303"/>
    </row>
    <row r="102" spans="1:17">
      <c r="B102" s="297"/>
      <c r="C102" s="297"/>
      <c r="D102" s="297"/>
      <c r="E102" s="298"/>
      <c r="F102" s="299"/>
      <c r="G102" s="310"/>
      <c r="H102" s="299"/>
      <c r="I102" s="299"/>
      <c r="J102" s="300"/>
      <c r="K102" s="301"/>
      <c r="L102" s="302"/>
      <c r="M102" s="301"/>
      <c r="N102" s="300"/>
      <c r="P102" s="301"/>
      <c r="Q102" s="303"/>
    </row>
    <row r="103" spans="1:17">
      <c r="B103" s="298" t="s">
        <v>99</v>
      </c>
      <c r="C103" s="298"/>
      <c r="D103" s="298"/>
      <c r="E103" s="298"/>
      <c r="F103" s="298"/>
      <c r="G103" s="298"/>
      <c r="H103" s="298"/>
      <c r="I103" s="298"/>
      <c r="J103" s="311"/>
      <c r="K103" s="311"/>
      <c r="L103" s="312"/>
      <c r="M103" s="301"/>
      <c r="N103" s="300"/>
      <c r="P103" s="306"/>
      <c r="Q103" s="303"/>
    </row>
    <row r="104" spans="1:17">
      <c r="B104" s="309"/>
      <c r="C104" s="309"/>
      <c r="D104" s="309"/>
      <c r="E104" s="309"/>
      <c r="F104" s="309"/>
      <c r="G104" s="309"/>
      <c r="H104" s="309"/>
      <c r="I104" s="309"/>
      <c r="J104" s="306"/>
      <c r="K104" s="306"/>
      <c r="L104" s="313"/>
      <c r="M104" s="301"/>
      <c r="N104" s="300"/>
      <c r="P104" s="306"/>
      <c r="Q104" s="303"/>
    </row>
    <row r="105" spans="1:17">
      <c r="A105" t="s">
        <v>273</v>
      </c>
      <c r="B105" s="304" t="s">
        <v>86</v>
      </c>
      <c r="C105" s="309"/>
      <c r="D105" s="309" t="s">
        <v>84</v>
      </c>
      <c r="E105" s="309"/>
      <c r="F105" s="309"/>
      <c r="G105" s="309"/>
      <c r="H105" s="309"/>
      <c r="I105" s="309"/>
      <c r="J105" s="306"/>
      <c r="K105" s="306"/>
      <c r="L105" s="313"/>
      <c r="M105" s="301"/>
      <c r="N105" s="300"/>
      <c r="P105" s="306"/>
      <c r="Q105" s="303"/>
    </row>
    <row r="106" spans="1:17">
      <c r="A106" t="s">
        <v>274</v>
      </c>
      <c r="B106" s="304" t="s">
        <v>87</v>
      </c>
      <c r="C106" s="309"/>
      <c r="D106" s="309" t="s">
        <v>301</v>
      </c>
      <c r="E106" s="309"/>
      <c r="F106" s="309"/>
      <c r="G106" s="309"/>
      <c r="H106" s="309"/>
      <c r="I106" s="309"/>
      <c r="J106" s="306"/>
      <c r="K106" s="306"/>
      <c r="L106" s="313"/>
      <c r="M106" s="306"/>
      <c r="N106" s="306"/>
      <c r="P106" s="306"/>
      <c r="Q106" s="303"/>
    </row>
    <row r="107" spans="1:17">
      <c r="B107" s="309"/>
      <c r="C107" s="309"/>
      <c r="D107" s="304"/>
      <c r="E107" s="309"/>
      <c r="F107" s="309"/>
      <c r="G107" s="309"/>
      <c r="H107" s="309"/>
      <c r="I107" s="309"/>
      <c r="J107" s="306"/>
      <c r="K107" s="306"/>
      <c r="L107" s="313"/>
      <c r="M107" s="301"/>
      <c r="N107" s="300"/>
      <c r="P107" s="306"/>
      <c r="Q107" s="303"/>
    </row>
    <row r="108" spans="1:17">
      <c r="B108" s="309"/>
      <c r="C108" s="309"/>
      <c r="D108" s="304"/>
      <c r="E108" s="309"/>
      <c r="F108" s="309"/>
      <c r="G108" s="309"/>
      <c r="H108" s="309"/>
      <c r="I108" s="309"/>
      <c r="J108" s="306"/>
      <c r="K108" s="306"/>
      <c r="L108" s="313"/>
      <c r="M108" s="306"/>
      <c r="N108" s="306"/>
      <c r="P108" s="306"/>
      <c r="Q108" s="303"/>
    </row>
    <row r="109" spans="1:17">
      <c r="B109" s="309" t="s">
        <v>100</v>
      </c>
      <c r="C109" s="309"/>
      <c r="D109" s="309"/>
      <c r="E109" s="309"/>
      <c r="F109" s="309"/>
      <c r="G109" s="309"/>
      <c r="H109" s="309"/>
      <c r="I109" s="309"/>
      <c r="J109" s="306"/>
      <c r="K109" s="306"/>
      <c r="L109" s="313"/>
      <c r="M109" s="306"/>
      <c r="N109" s="306"/>
      <c r="P109" s="306"/>
      <c r="Q109" s="303"/>
    </row>
    <row r="110" spans="1:17">
      <c r="B110" s="309"/>
      <c r="C110" s="309"/>
      <c r="D110" s="309"/>
      <c r="E110" s="309"/>
      <c r="F110" s="309"/>
      <c r="G110" s="309"/>
      <c r="H110" s="309"/>
      <c r="I110" s="309"/>
      <c r="J110" s="306"/>
      <c r="K110" s="306"/>
      <c r="L110" s="313"/>
      <c r="M110" s="306"/>
      <c r="N110" s="306"/>
      <c r="P110" s="306"/>
      <c r="Q110" s="303"/>
    </row>
    <row r="111" spans="1:17">
      <c r="B111" s="304" t="s">
        <v>90</v>
      </c>
      <c r="C111" s="309" t="s">
        <v>305</v>
      </c>
      <c r="D111" s="309" t="s">
        <v>306</v>
      </c>
      <c r="E111" s="309" t="s">
        <v>91</v>
      </c>
      <c r="F111" s="309"/>
      <c r="G111" s="309"/>
      <c r="H111" s="309"/>
      <c r="I111" s="309"/>
      <c r="J111" s="306"/>
      <c r="K111" s="306"/>
      <c r="L111" s="313"/>
      <c r="M111" s="306"/>
      <c r="N111" s="306"/>
      <c r="P111" s="306"/>
      <c r="Q111" s="303"/>
    </row>
    <row r="112" spans="1:17" ht="15.75" thickBot="1">
      <c r="B112" s="309" t="s">
        <v>84</v>
      </c>
      <c r="C112" s="309">
        <v>5</v>
      </c>
      <c r="D112" s="309">
        <v>2</v>
      </c>
      <c r="E112" s="309">
        <v>4</v>
      </c>
      <c r="F112" s="309"/>
      <c r="G112" s="309"/>
      <c r="H112" s="309"/>
      <c r="I112" s="309"/>
      <c r="J112" s="306"/>
      <c r="K112" s="306"/>
      <c r="L112" s="313"/>
      <c r="M112" s="306"/>
      <c r="N112" s="306"/>
      <c r="P112" s="306"/>
      <c r="Q112" s="303"/>
    </row>
    <row r="113" spans="1:17" ht="15.75" thickBot="1">
      <c r="B113" s="314" t="s">
        <v>110</v>
      </c>
      <c r="C113" s="314">
        <v>1</v>
      </c>
      <c r="D113" s="314">
        <v>-2</v>
      </c>
      <c r="E113" s="314">
        <v>2</v>
      </c>
      <c r="F113" s="309"/>
      <c r="G113" s="309"/>
      <c r="H113" s="309"/>
      <c r="I113" s="309"/>
      <c r="J113" s="306"/>
      <c r="K113" s="306"/>
      <c r="L113" s="313"/>
      <c r="M113" s="306"/>
      <c r="N113" s="306"/>
      <c r="P113" s="306"/>
      <c r="Q113" s="303"/>
    </row>
    <row r="114" spans="1:17" ht="15.75" thickBot="1">
      <c r="B114" s="315" t="s">
        <v>300</v>
      </c>
      <c r="C114" s="315">
        <v>4</v>
      </c>
      <c r="D114" s="315">
        <v>-1</v>
      </c>
      <c r="E114" s="315">
        <v>2</v>
      </c>
      <c r="F114" s="309"/>
      <c r="G114" s="309"/>
      <c r="H114" s="309"/>
      <c r="I114" s="309"/>
      <c r="J114" s="306"/>
      <c r="K114" s="306"/>
      <c r="L114" s="313"/>
      <c r="M114" s="306"/>
      <c r="N114" s="306"/>
      <c r="P114" s="306"/>
      <c r="Q114" s="303"/>
    </row>
    <row r="115" spans="1:17" ht="15.75" thickBot="1">
      <c r="B115" s="316" t="s">
        <v>301</v>
      </c>
      <c r="C115" s="316">
        <v>5</v>
      </c>
      <c r="D115" s="316">
        <v>1</v>
      </c>
      <c r="E115" s="316">
        <v>4</v>
      </c>
      <c r="F115" s="309"/>
      <c r="G115" s="309"/>
      <c r="H115" s="309"/>
      <c r="I115" s="309"/>
      <c r="J115" s="306"/>
      <c r="K115" s="306"/>
      <c r="L115" s="313"/>
      <c r="M115" s="306"/>
      <c r="N115" s="306"/>
      <c r="P115" s="306"/>
      <c r="Q115" s="303"/>
    </row>
    <row r="116" spans="1:17" ht="15.75" thickBot="1">
      <c r="B116" s="315"/>
      <c r="C116" s="315"/>
      <c r="D116" s="315"/>
      <c r="E116" s="315"/>
      <c r="F116" s="309"/>
      <c r="G116" s="309"/>
      <c r="H116" s="309"/>
      <c r="I116" s="309"/>
      <c r="J116" s="306"/>
      <c r="K116" s="306"/>
      <c r="L116" s="313"/>
      <c r="M116" s="306"/>
      <c r="N116" s="306"/>
      <c r="P116" s="306"/>
      <c r="Q116" s="303"/>
    </row>
    <row r="117" spans="1:17" ht="15.75" thickBot="1">
      <c r="B117" s="316"/>
      <c r="C117" s="316"/>
      <c r="D117" s="316"/>
      <c r="E117" s="316"/>
      <c r="F117" s="309"/>
      <c r="G117" s="309"/>
      <c r="H117" s="309"/>
      <c r="I117" s="309"/>
      <c r="J117" s="306"/>
      <c r="K117" s="306"/>
      <c r="L117" s="313"/>
      <c r="M117" s="306"/>
      <c r="N117" s="306"/>
      <c r="P117" s="306"/>
      <c r="Q117" s="303"/>
    </row>
    <row r="118" spans="1:17">
      <c r="B118" s="309" t="s">
        <v>101</v>
      </c>
      <c r="C118" s="309"/>
      <c r="D118" s="309"/>
      <c r="E118" s="309"/>
      <c r="F118" s="309"/>
      <c r="G118" s="309"/>
      <c r="H118" s="309"/>
      <c r="I118" s="309"/>
      <c r="J118" s="306"/>
      <c r="K118" s="306"/>
      <c r="L118" s="313"/>
      <c r="M118" s="306"/>
      <c r="N118" s="306"/>
      <c r="P118" s="306"/>
      <c r="Q118" s="303"/>
    </row>
    <row r="119" spans="1:17">
      <c r="B119" s="309" t="s">
        <v>310</v>
      </c>
      <c r="C119" s="309"/>
      <c r="D119" s="309"/>
      <c r="E119" s="309"/>
      <c r="F119" s="309"/>
      <c r="G119" s="309"/>
      <c r="H119" s="309"/>
      <c r="I119" s="309"/>
      <c r="J119" s="306"/>
      <c r="K119" s="306"/>
      <c r="L119" s="313"/>
      <c r="M119" s="306"/>
      <c r="N119" s="306"/>
      <c r="P119" s="306"/>
      <c r="Q119" s="303"/>
    </row>
    <row r="120" spans="1:17">
      <c r="B120" s="304"/>
      <c r="C120" s="309"/>
      <c r="D120" s="309"/>
      <c r="E120" s="309"/>
      <c r="F120" s="309"/>
      <c r="G120" s="309"/>
      <c r="H120" s="309"/>
      <c r="I120" s="309"/>
      <c r="J120" s="306"/>
      <c r="K120" s="306"/>
      <c r="L120" s="313"/>
      <c r="M120" s="306"/>
      <c r="N120" s="306"/>
      <c r="P120" s="306"/>
      <c r="Q120" s="303"/>
    </row>
    <row r="121" spans="1:17">
      <c r="B121" s="297"/>
      <c r="C121" s="309"/>
      <c r="D121" s="309"/>
      <c r="E121" s="309"/>
      <c r="F121" s="309"/>
      <c r="G121" s="309"/>
      <c r="H121" s="309"/>
      <c r="I121" s="309"/>
      <c r="J121" s="306"/>
      <c r="K121" s="306"/>
      <c r="L121" s="313"/>
      <c r="M121" s="306"/>
      <c r="N121" s="306"/>
      <c r="P121" s="306"/>
      <c r="Q121" s="303"/>
    </row>
    <row r="122" spans="1:17">
      <c r="B122" s="297"/>
      <c r="C122" s="309"/>
      <c r="D122" s="309"/>
      <c r="E122" s="309"/>
      <c r="F122" s="309"/>
      <c r="G122" s="309"/>
      <c r="H122" s="309"/>
      <c r="I122" s="309"/>
      <c r="J122" s="306"/>
      <c r="K122" s="306"/>
      <c r="L122" s="313"/>
      <c r="M122" s="306"/>
      <c r="N122" s="306"/>
      <c r="P122" s="306"/>
      <c r="Q122" s="303"/>
    </row>
    <row r="123" spans="1:17">
      <c r="B123" s="297" t="s">
        <v>104</v>
      </c>
      <c r="C123" s="309"/>
      <c r="D123" s="309"/>
      <c r="E123" s="309"/>
      <c r="F123" s="309"/>
      <c r="G123" s="309"/>
      <c r="H123" s="309"/>
      <c r="I123" s="309"/>
      <c r="J123" s="306"/>
      <c r="K123" s="306"/>
      <c r="L123" s="313"/>
      <c r="M123" s="306"/>
      <c r="N123" s="306"/>
      <c r="P123" s="306"/>
      <c r="Q123" s="303"/>
    </row>
    <row r="124" spans="1:17">
      <c r="B124" s="309"/>
      <c r="C124" s="309"/>
      <c r="D124" s="309"/>
      <c r="E124" s="309"/>
      <c r="F124" s="309"/>
      <c r="G124" s="309"/>
      <c r="H124" s="309"/>
      <c r="I124" s="309"/>
      <c r="J124" s="306"/>
      <c r="K124" s="306"/>
      <c r="L124" s="313"/>
      <c r="M124" s="306"/>
      <c r="N124" s="306"/>
      <c r="P124" s="306"/>
      <c r="Q124" s="303"/>
    </row>
    <row r="125" spans="1:17">
      <c r="A125" t="s">
        <v>275</v>
      </c>
      <c r="B125" s="309" t="s">
        <v>86</v>
      </c>
      <c r="C125" s="309"/>
      <c r="D125" s="309" t="s">
        <v>88</v>
      </c>
      <c r="E125" s="309"/>
      <c r="F125" s="309"/>
      <c r="G125" s="309"/>
      <c r="H125" s="309"/>
      <c r="I125" s="309"/>
      <c r="J125" s="306"/>
      <c r="K125" s="306"/>
      <c r="L125" s="313"/>
      <c r="M125" s="306"/>
      <c r="N125" s="306"/>
      <c r="P125" s="306"/>
      <c r="Q125" s="303"/>
    </row>
    <row r="126" spans="1:17">
      <c r="A126" t="s">
        <v>276</v>
      </c>
      <c r="B126" s="317" t="s">
        <v>87</v>
      </c>
      <c r="C126" s="317"/>
      <c r="D126" s="317" t="s">
        <v>303</v>
      </c>
      <c r="E126" s="317"/>
      <c r="F126" s="317"/>
      <c r="G126" s="317"/>
      <c r="H126" s="317"/>
      <c r="I126" s="317"/>
      <c r="J126" s="318"/>
      <c r="K126" s="318"/>
      <c r="L126" s="319"/>
      <c r="M126" s="318"/>
      <c r="N126" s="318"/>
      <c r="P126" s="306"/>
      <c r="Q126" s="303"/>
    </row>
    <row r="127" spans="1:17">
      <c r="B127" s="309"/>
      <c r="C127" s="309"/>
      <c r="D127" s="309"/>
      <c r="E127" s="309"/>
      <c r="F127" s="309"/>
      <c r="G127" s="309"/>
      <c r="H127" s="309"/>
      <c r="I127" s="309"/>
      <c r="J127" s="306"/>
      <c r="K127" s="306"/>
      <c r="L127" s="313"/>
      <c r="M127" s="306"/>
      <c r="N127" s="306"/>
      <c r="P127" s="306"/>
      <c r="Q127" s="303"/>
    </row>
    <row r="128" spans="1:17">
      <c r="B128" s="309"/>
      <c r="C128" s="309"/>
      <c r="D128" s="309"/>
      <c r="E128" s="309"/>
      <c r="F128" s="309"/>
      <c r="G128" s="309"/>
      <c r="H128" s="309"/>
      <c r="I128" s="309"/>
      <c r="J128" s="306"/>
      <c r="K128" s="306"/>
      <c r="L128" s="313"/>
      <c r="M128" s="306"/>
      <c r="N128" s="306"/>
      <c r="P128" s="306"/>
      <c r="Q128" s="303"/>
    </row>
    <row r="129" spans="2:17">
      <c r="B129" s="304" t="s">
        <v>106</v>
      </c>
      <c r="C129" s="309"/>
      <c r="D129" s="309"/>
      <c r="E129" s="309"/>
      <c r="F129" s="309"/>
      <c r="G129" s="309"/>
      <c r="H129" s="309"/>
      <c r="I129" s="309"/>
      <c r="J129" s="306"/>
      <c r="K129" s="306"/>
      <c r="L129" s="313"/>
      <c r="M129" s="306"/>
      <c r="N129" s="306"/>
      <c r="P129" s="306"/>
      <c r="Q129" s="303"/>
    </row>
    <row r="130" spans="2:17">
      <c r="B130" s="309"/>
      <c r="C130" s="309"/>
      <c r="D130" s="309"/>
      <c r="E130" s="309"/>
      <c r="F130" s="309"/>
      <c r="G130" s="309"/>
      <c r="H130" s="309"/>
      <c r="I130" s="309"/>
      <c r="J130" s="306"/>
      <c r="K130" s="306"/>
      <c r="L130" s="313"/>
      <c r="M130" s="306"/>
      <c r="N130" s="306"/>
      <c r="P130" s="306"/>
      <c r="Q130" s="303"/>
    </row>
    <row r="131" spans="2:17">
      <c r="B131" s="309" t="s">
        <v>90</v>
      </c>
      <c r="C131" s="309" t="s">
        <v>305</v>
      </c>
      <c r="D131" s="304" t="s">
        <v>306</v>
      </c>
      <c r="E131" s="309" t="s">
        <v>91</v>
      </c>
      <c r="F131" s="309"/>
      <c r="G131" s="309"/>
      <c r="H131" s="309"/>
      <c r="I131" s="309"/>
      <c r="J131" s="306"/>
      <c r="K131" s="306"/>
      <c r="L131" s="313"/>
      <c r="M131" s="306"/>
      <c r="N131" s="306"/>
      <c r="P131" s="306"/>
      <c r="Q131" s="303"/>
    </row>
    <row r="132" spans="2:17">
      <c r="B132" s="309" t="s">
        <v>302</v>
      </c>
      <c r="C132" s="309">
        <v>0</v>
      </c>
      <c r="D132" s="304">
        <v>-5</v>
      </c>
      <c r="E132" s="309">
        <v>2</v>
      </c>
      <c r="F132" s="309"/>
      <c r="G132" s="309"/>
      <c r="H132" s="309"/>
      <c r="I132" s="309"/>
      <c r="J132" s="306"/>
      <c r="K132" s="306"/>
      <c r="L132" s="313"/>
      <c r="M132" s="306"/>
      <c r="N132" s="306"/>
      <c r="P132" s="306"/>
      <c r="Q132" s="303"/>
    </row>
    <row r="133" spans="2:17">
      <c r="B133" s="309" t="s">
        <v>303</v>
      </c>
      <c r="C133" s="309">
        <v>6</v>
      </c>
      <c r="D133" s="309">
        <v>1</v>
      </c>
      <c r="E133" s="309">
        <v>4</v>
      </c>
      <c r="F133" s="309"/>
      <c r="G133" s="309"/>
      <c r="H133" s="309"/>
      <c r="I133" s="309"/>
      <c r="J133" s="306"/>
      <c r="K133" s="306"/>
      <c r="L133" s="313"/>
      <c r="M133" s="306"/>
      <c r="N133" s="306"/>
      <c r="P133" s="306"/>
      <c r="Q133" s="303"/>
    </row>
    <row r="134" spans="2:17">
      <c r="B134" s="309" t="s">
        <v>88</v>
      </c>
      <c r="C134" s="309">
        <v>9</v>
      </c>
      <c r="D134" s="309">
        <v>3</v>
      </c>
      <c r="E134" s="309">
        <v>4</v>
      </c>
      <c r="F134" s="309"/>
      <c r="G134" s="309"/>
      <c r="H134" s="309"/>
      <c r="I134" s="309"/>
      <c r="J134" s="306"/>
      <c r="K134" s="306"/>
      <c r="L134" s="313"/>
      <c r="M134" s="306"/>
      <c r="N134" s="306"/>
      <c r="P134" s="306"/>
      <c r="Q134" s="303"/>
    </row>
    <row r="135" spans="2:17">
      <c r="B135" s="304" t="s">
        <v>69</v>
      </c>
      <c r="C135" s="309">
        <v>3</v>
      </c>
      <c r="D135" s="309">
        <v>1</v>
      </c>
      <c r="E135" s="309">
        <v>4</v>
      </c>
      <c r="F135" s="309"/>
      <c r="G135" s="309"/>
      <c r="H135" s="309"/>
      <c r="I135" s="309"/>
      <c r="J135" s="306"/>
      <c r="K135" s="306"/>
      <c r="L135" s="313"/>
      <c r="M135" s="306"/>
      <c r="N135" s="306"/>
      <c r="P135" s="306"/>
      <c r="Q135" s="303"/>
    </row>
    <row r="136" spans="2:17" ht="15.75" thickBot="1">
      <c r="B136" s="309"/>
      <c r="C136" s="309"/>
      <c r="D136" s="309"/>
      <c r="E136" s="309"/>
      <c r="F136" s="309"/>
      <c r="G136" s="309"/>
      <c r="H136" s="309"/>
      <c r="I136" s="309"/>
      <c r="J136" s="306"/>
      <c r="K136" s="306"/>
      <c r="L136" s="313"/>
      <c r="M136" s="306"/>
      <c r="N136" s="306"/>
      <c r="P136" s="306"/>
      <c r="Q136" s="303"/>
    </row>
    <row r="137" spans="2:17" ht="15.75" thickBot="1">
      <c r="B137" s="314"/>
      <c r="C137" s="314"/>
      <c r="D137" s="314"/>
      <c r="E137" s="314"/>
      <c r="F137" s="309"/>
      <c r="G137" s="309"/>
      <c r="H137" s="309"/>
      <c r="I137" s="309"/>
      <c r="J137" s="306"/>
      <c r="K137" s="306"/>
      <c r="L137" s="313"/>
      <c r="M137" s="306"/>
      <c r="N137" s="306"/>
      <c r="P137" s="306"/>
      <c r="Q137" s="303"/>
    </row>
    <row r="138" spans="2:17" ht="15.75" thickBot="1">
      <c r="B138" s="315" t="s">
        <v>107</v>
      </c>
      <c r="C138" s="315"/>
      <c r="D138" s="315"/>
      <c r="E138" s="315"/>
      <c r="F138" s="309"/>
      <c r="G138" s="309"/>
      <c r="H138" s="309"/>
      <c r="I138" s="309"/>
      <c r="J138" s="306"/>
      <c r="K138" s="306"/>
      <c r="L138" s="313"/>
      <c r="M138" s="306"/>
      <c r="N138" s="306"/>
      <c r="P138" s="306"/>
      <c r="Q138" s="303"/>
    </row>
    <row r="139" spans="2:17" ht="15.75" thickBot="1">
      <c r="B139" s="316" t="s">
        <v>112</v>
      </c>
      <c r="C139" s="316"/>
      <c r="D139" s="316"/>
      <c r="E139" s="316"/>
      <c r="F139" s="309"/>
      <c r="G139" s="309"/>
      <c r="H139" s="309"/>
      <c r="I139" s="309"/>
      <c r="J139" s="306"/>
      <c r="K139" s="306"/>
      <c r="L139" s="313"/>
      <c r="M139" s="306"/>
      <c r="N139" s="306"/>
      <c r="P139" s="306"/>
      <c r="Q139" s="303"/>
    </row>
    <row r="140" spans="2:17" ht="15.75" thickBot="1">
      <c r="B140" s="315" t="s">
        <v>113</v>
      </c>
      <c r="C140" s="315"/>
      <c r="D140" s="315"/>
      <c r="E140" s="315"/>
      <c r="F140" s="309"/>
      <c r="G140" s="309"/>
      <c r="H140" s="309"/>
      <c r="I140" s="309"/>
      <c r="J140" s="306"/>
      <c r="K140" s="306"/>
      <c r="L140" s="313"/>
      <c r="M140" s="306"/>
      <c r="N140" s="306"/>
      <c r="P140" s="306"/>
      <c r="Q140" s="303"/>
    </row>
    <row r="141" spans="2:17" ht="15.75" thickBot="1">
      <c r="B141" s="316"/>
      <c r="C141" s="316"/>
      <c r="D141" s="316"/>
      <c r="E141" s="316"/>
      <c r="F141" s="309"/>
      <c r="G141" s="309"/>
      <c r="H141" s="309"/>
      <c r="I141" s="309"/>
      <c r="J141" s="306"/>
      <c r="K141" s="306"/>
      <c r="L141" s="313"/>
      <c r="M141" s="306"/>
      <c r="N141" s="306"/>
      <c r="P141" s="306"/>
      <c r="Q141" s="303"/>
    </row>
    <row r="142" spans="2:17">
      <c r="B142" s="309"/>
      <c r="C142" s="309"/>
      <c r="D142" s="309"/>
      <c r="E142" s="309"/>
      <c r="F142" s="309"/>
      <c r="G142" s="309"/>
      <c r="H142" s="309"/>
      <c r="I142" s="309"/>
      <c r="J142" s="306"/>
      <c r="K142" s="306"/>
      <c r="L142" s="313"/>
      <c r="M142" s="306"/>
      <c r="N142" s="306"/>
      <c r="P142" s="306"/>
      <c r="Q142" s="303"/>
    </row>
    <row r="143" spans="2:17">
      <c r="B143" s="309"/>
      <c r="C143" s="309"/>
      <c r="D143" s="309"/>
      <c r="E143" s="309"/>
      <c r="F143" s="309"/>
      <c r="G143" s="309"/>
      <c r="H143" s="309"/>
      <c r="I143" s="309"/>
      <c r="J143" s="306"/>
      <c r="K143" s="306"/>
      <c r="L143" s="313"/>
      <c r="M143" s="306"/>
      <c r="N143" s="306"/>
      <c r="P143" s="306"/>
      <c r="Q143" s="303"/>
    </row>
    <row r="144" spans="2:17">
      <c r="B144" s="304"/>
      <c r="C144" s="309"/>
      <c r="D144" s="309"/>
      <c r="E144" s="309"/>
      <c r="F144" s="309"/>
      <c r="G144" s="309"/>
      <c r="H144" s="309"/>
      <c r="I144" s="309"/>
      <c r="J144" s="306"/>
      <c r="K144" s="306"/>
      <c r="L144" s="313"/>
      <c r="M144" s="306"/>
      <c r="N144" s="306"/>
      <c r="P144" s="306"/>
      <c r="Q144" s="303"/>
    </row>
    <row r="145" spans="2:17">
      <c r="B145" s="297"/>
      <c r="C145" s="309"/>
      <c r="D145" s="309"/>
      <c r="E145" s="309"/>
      <c r="F145" s="309"/>
      <c r="G145" s="309"/>
      <c r="H145" s="309"/>
      <c r="I145" s="309"/>
      <c r="J145" s="306"/>
      <c r="K145" s="306"/>
      <c r="L145" s="313"/>
      <c r="M145" s="306"/>
      <c r="N145" s="306"/>
      <c r="P145" s="306"/>
      <c r="Q145" s="303"/>
    </row>
    <row r="146" spans="2:17">
      <c r="B146" s="297"/>
      <c r="C146" s="309"/>
      <c r="D146" s="309"/>
      <c r="E146" s="309"/>
      <c r="F146" s="309"/>
      <c r="G146" s="309"/>
      <c r="H146" s="309"/>
      <c r="I146" s="309"/>
      <c r="J146" s="306"/>
      <c r="K146" s="306"/>
      <c r="L146" s="313"/>
      <c r="M146" s="306"/>
      <c r="N146" s="306"/>
      <c r="P146" s="306"/>
      <c r="Q146" s="303"/>
    </row>
    <row r="147" spans="2:17">
      <c r="B147" s="297"/>
      <c r="C147" s="309"/>
      <c r="D147" s="309"/>
      <c r="E147" s="309"/>
      <c r="F147" s="309"/>
      <c r="G147" s="309"/>
      <c r="H147" s="309"/>
      <c r="I147" s="309"/>
      <c r="J147" s="306"/>
      <c r="K147" s="306"/>
      <c r="L147" s="313"/>
      <c r="M147" s="306"/>
      <c r="N147" s="306"/>
      <c r="P147" s="306"/>
      <c r="Q147" s="303"/>
    </row>
    <row r="148" spans="2:17">
      <c r="B148" s="309"/>
      <c r="C148" s="309"/>
      <c r="D148" s="309"/>
      <c r="E148" s="309"/>
      <c r="F148" s="309"/>
      <c r="G148" s="309"/>
      <c r="H148" s="309"/>
      <c r="I148" s="309"/>
      <c r="J148" s="306"/>
      <c r="K148" s="306"/>
      <c r="L148" s="313"/>
      <c r="M148" s="306"/>
      <c r="N148" s="306"/>
      <c r="P148" s="306"/>
      <c r="Q148" s="303"/>
    </row>
    <row r="149" spans="2:17">
      <c r="B149" s="309"/>
      <c r="C149" s="309"/>
      <c r="D149" s="309"/>
      <c r="E149" s="309"/>
      <c r="F149" s="309"/>
      <c r="G149" s="309"/>
      <c r="H149" s="309"/>
      <c r="I149" s="309"/>
      <c r="J149" s="306"/>
      <c r="K149" s="306"/>
      <c r="L149" s="313"/>
      <c r="M149" s="306"/>
      <c r="N149" s="306"/>
      <c r="P149" s="306"/>
      <c r="Q149" s="303"/>
    </row>
    <row r="150" spans="2:17">
      <c r="B150" s="317"/>
      <c r="C150" s="317"/>
      <c r="D150" s="317"/>
      <c r="E150" s="317"/>
      <c r="F150" s="317"/>
      <c r="G150" s="317"/>
      <c r="H150" s="317"/>
      <c r="I150" s="317"/>
      <c r="J150" s="318"/>
      <c r="K150" s="318"/>
      <c r="L150" s="319"/>
      <c r="M150" s="318"/>
      <c r="N150" s="318"/>
      <c r="P150" s="306"/>
      <c r="Q150" s="303"/>
    </row>
    <row r="151" spans="2:17">
      <c r="B151" s="309"/>
      <c r="C151" s="309"/>
      <c r="D151" s="309"/>
      <c r="E151" s="309"/>
      <c r="F151" s="309"/>
      <c r="G151" s="309"/>
      <c r="H151" s="309"/>
      <c r="I151" s="309"/>
      <c r="J151" s="306"/>
      <c r="K151" s="306"/>
      <c r="L151" s="313"/>
      <c r="M151" s="306"/>
      <c r="N151" s="306"/>
      <c r="P151" s="306"/>
      <c r="Q151" s="303"/>
    </row>
    <row r="152" spans="2:17">
      <c r="B152" s="309"/>
      <c r="C152" s="309"/>
      <c r="D152" s="309"/>
      <c r="E152" s="309"/>
      <c r="F152" s="309"/>
      <c r="G152" s="309"/>
      <c r="H152" s="309"/>
      <c r="I152" s="309"/>
      <c r="J152" s="306"/>
      <c r="K152" s="306"/>
      <c r="L152" s="313"/>
      <c r="M152" s="306"/>
      <c r="N152" s="306"/>
      <c r="P152" s="306"/>
      <c r="Q152" s="303"/>
    </row>
    <row r="153" spans="2:17">
      <c r="B153" s="304"/>
      <c r="C153" s="309"/>
      <c r="D153" s="309"/>
      <c r="E153" s="309"/>
      <c r="F153" s="309"/>
      <c r="G153" s="309"/>
      <c r="H153" s="309"/>
      <c r="I153" s="309"/>
      <c r="J153" s="306"/>
      <c r="K153" s="306"/>
      <c r="L153" s="313"/>
      <c r="M153" s="306"/>
      <c r="N153" s="306"/>
      <c r="P153" s="306"/>
      <c r="Q153" s="303"/>
    </row>
    <row r="154" spans="2:17">
      <c r="B154" s="309"/>
      <c r="C154" s="309"/>
      <c r="D154" s="309"/>
      <c r="E154" s="309"/>
      <c r="F154" s="309"/>
      <c r="G154" s="309"/>
      <c r="H154" s="309"/>
      <c r="I154" s="309"/>
      <c r="J154" s="306"/>
      <c r="K154" s="306"/>
      <c r="L154" s="313"/>
      <c r="M154" s="306"/>
      <c r="N154" s="306"/>
      <c r="P154" s="306"/>
      <c r="Q154" s="303"/>
    </row>
    <row r="155" spans="2:17">
      <c r="B155" s="309"/>
      <c r="C155" s="309"/>
      <c r="D155" s="304"/>
      <c r="E155" s="309"/>
      <c r="F155" s="309"/>
      <c r="G155" s="309"/>
      <c r="H155" s="309"/>
      <c r="I155" s="309"/>
      <c r="J155" s="306"/>
      <c r="K155" s="306"/>
      <c r="L155" s="313"/>
      <c r="M155" s="306"/>
      <c r="N155" s="306"/>
      <c r="P155" s="306"/>
      <c r="Q155" s="303"/>
    </row>
    <row r="156" spans="2:17">
      <c r="B156" s="309"/>
      <c r="C156" s="309"/>
      <c r="D156" s="304"/>
      <c r="E156" s="309"/>
      <c r="F156" s="309"/>
      <c r="G156" s="309"/>
      <c r="H156" s="309"/>
      <c r="I156" s="309"/>
      <c r="J156" s="306"/>
      <c r="K156" s="306"/>
      <c r="L156" s="313"/>
      <c r="M156" s="306"/>
      <c r="N156" s="306"/>
      <c r="P156" s="306"/>
      <c r="Q156" s="303"/>
    </row>
    <row r="157" spans="2:17">
      <c r="B157" s="309"/>
      <c r="C157" s="309"/>
      <c r="D157" s="309"/>
      <c r="E157" s="309"/>
      <c r="F157" s="309"/>
      <c r="G157" s="309"/>
      <c r="H157" s="309"/>
      <c r="I157" s="309"/>
      <c r="J157" s="306"/>
      <c r="K157" s="306"/>
      <c r="L157" s="313"/>
      <c r="M157" s="306"/>
      <c r="N157" s="306"/>
      <c r="P157" s="306"/>
      <c r="Q157" s="303"/>
    </row>
    <row r="158" spans="2:17">
      <c r="B158" s="309"/>
      <c r="C158" s="309"/>
      <c r="D158" s="309"/>
      <c r="E158" s="309"/>
      <c r="F158" s="309"/>
      <c r="G158" s="309"/>
      <c r="H158" s="309"/>
      <c r="I158" s="309"/>
      <c r="J158" s="306"/>
      <c r="K158" s="306"/>
      <c r="L158" s="313"/>
      <c r="M158" s="306"/>
      <c r="N158" s="306"/>
      <c r="P158" s="306"/>
      <c r="Q158" s="303"/>
    </row>
    <row r="159" spans="2:17">
      <c r="B159" s="304"/>
      <c r="C159" s="309"/>
      <c r="D159" s="309"/>
      <c r="E159" s="309"/>
      <c r="F159" s="309"/>
      <c r="G159" s="309"/>
      <c r="H159" s="309"/>
      <c r="I159" s="309"/>
      <c r="J159" s="306"/>
      <c r="K159" s="306"/>
      <c r="L159" s="313"/>
      <c r="M159" s="306"/>
      <c r="N159" s="306"/>
      <c r="P159" s="306"/>
      <c r="Q159" s="303"/>
    </row>
    <row r="160" spans="2:17" ht="15.75" thickBot="1">
      <c r="B160" s="309"/>
      <c r="C160" s="309"/>
      <c r="D160" s="309"/>
      <c r="E160" s="309"/>
      <c r="F160" s="309"/>
      <c r="G160" s="309"/>
      <c r="H160" s="309"/>
      <c r="I160" s="309"/>
      <c r="J160" s="306"/>
      <c r="K160" s="306"/>
      <c r="L160" s="313"/>
      <c r="M160" s="306"/>
      <c r="N160" s="306"/>
      <c r="P160" s="306"/>
      <c r="Q160" s="303"/>
    </row>
    <row r="161" spans="2:17" ht="15.75" thickBot="1">
      <c r="B161" s="314"/>
      <c r="C161" s="314"/>
      <c r="D161" s="314"/>
      <c r="E161" s="314"/>
      <c r="F161" s="309"/>
      <c r="G161" s="309"/>
      <c r="H161" s="309"/>
      <c r="I161" s="309"/>
      <c r="J161" s="306"/>
      <c r="K161" s="306"/>
      <c r="L161" s="313"/>
      <c r="M161" s="306"/>
      <c r="N161" s="306"/>
      <c r="P161" s="306"/>
      <c r="Q161" s="303"/>
    </row>
    <row r="162" spans="2:17" ht="15.75" thickBot="1">
      <c r="B162" s="315"/>
      <c r="C162" s="315"/>
      <c r="D162" s="315"/>
      <c r="E162" s="315"/>
      <c r="F162" s="309"/>
      <c r="G162" s="309"/>
      <c r="H162" s="309"/>
      <c r="I162" s="309"/>
      <c r="J162" s="306"/>
      <c r="K162" s="306"/>
      <c r="L162" s="313"/>
      <c r="M162" s="306"/>
      <c r="N162" s="306"/>
      <c r="P162" s="306"/>
      <c r="Q162" s="303"/>
    </row>
    <row r="163" spans="2:17" ht="15.75" thickBot="1">
      <c r="B163" s="316"/>
      <c r="C163" s="316"/>
      <c r="D163" s="316"/>
      <c r="E163" s="316"/>
      <c r="F163" s="309"/>
      <c r="G163" s="309"/>
      <c r="H163" s="309"/>
      <c r="I163" s="309"/>
      <c r="J163" s="306"/>
      <c r="K163" s="306"/>
      <c r="L163" s="313"/>
      <c r="M163" s="306"/>
      <c r="N163" s="306"/>
      <c r="P163" s="306"/>
      <c r="Q163" s="303"/>
    </row>
    <row r="164" spans="2:17" ht="15.75" thickBot="1">
      <c r="B164" s="315"/>
      <c r="C164" s="315"/>
      <c r="D164" s="315"/>
      <c r="E164" s="315"/>
      <c r="F164" s="309"/>
      <c r="G164" s="309"/>
      <c r="H164" s="309"/>
      <c r="I164" s="309"/>
      <c r="J164" s="309"/>
      <c r="K164" s="309"/>
      <c r="L164" s="320"/>
      <c r="M164" s="309"/>
      <c r="N164" s="309"/>
      <c r="P164" s="309"/>
      <c r="Q164" s="303"/>
    </row>
    <row r="165" spans="2:17" ht="15.75" thickBot="1">
      <c r="B165" s="316"/>
      <c r="C165" s="316"/>
      <c r="D165" s="316"/>
      <c r="E165" s="316"/>
      <c r="F165" s="309"/>
      <c r="G165" s="309"/>
      <c r="H165" s="309"/>
      <c r="I165" s="309"/>
      <c r="J165" s="309"/>
      <c r="K165" s="309"/>
      <c r="L165" s="320"/>
      <c r="M165" s="309"/>
      <c r="N165" s="309"/>
      <c r="P165" s="309"/>
      <c r="Q165" s="303"/>
    </row>
    <row r="166" spans="2:17">
      <c r="B166" s="309"/>
      <c r="C166" s="309"/>
      <c r="D166" s="309"/>
      <c r="E166" s="309"/>
      <c r="F166" s="309"/>
      <c r="G166" s="309"/>
      <c r="H166" s="309"/>
      <c r="I166" s="309"/>
      <c r="J166" s="309"/>
      <c r="K166" s="309"/>
      <c r="L166" s="320"/>
      <c r="M166" s="309"/>
      <c r="N166" s="309"/>
      <c r="P166" s="309"/>
      <c r="Q166" s="303"/>
    </row>
    <row r="167" spans="2:17">
      <c r="B167" s="309"/>
      <c r="C167" s="309"/>
      <c r="D167" s="309"/>
      <c r="E167" s="309"/>
      <c r="F167" s="309"/>
      <c r="G167" s="309"/>
      <c r="H167" s="309"/>
      <c r="I167" s="309"/>
      <c r="J167" s="309"/>
      <c r="K167" s="309"/>
      <c r="L167" s="320"/>
      <c r="M167" s="309"/>
      <c r="N167" s="309"/>
      <c r="P167" s="309"/>
      <c r="Q167" s="303"/>
    </row>
    <row r="168" spans="2:17">
      <c r="B168" s="304"/>
      <c r="C168" s="309"/>
      <c r="D168" s="309"/>
      <c r="E168" s="309"/>
      <c r="F168" s="309"/>
      <c r="G168" s="309"/>
      <c r="H168" s="309"/>
      <c r="I168" s="309"/>
      <c r="J168" s="309"/>
      <c r="K168" s="309"/>
      <c r="L168" s="320"/>
      <c r="M168" s="309"/>
      <c r="N168" s="309"/>
      <c r="P168" s="309"/>
      <c r="Q168" s="303"/>
    </row>
    <row r="169" spans="2:17">
      <c r="B169" s="297"/>
      <c r="C169" s="309"/>
      <c r="D169" s="309"/>
      <c r="E169" s="309"/>
      <c r="F169" s="309"/>
      <c r="G169" s="309"/>
      <c r="H169" s="309"/>
      <c r="I169" s="309"/>
      <c r="J169" s="309"/>
      <c r="K169" s="309"/>
      <c r="L169" s="320"/>
      <c r="M169" s="309"/>
      <c r="N169" s="309"/>
      <c r="P169" s="309"/>
      <c r="Q169" s="303"/>
    </row>
    <row r="170" spans="2:17">
      <c r="B170" s="297"/>
      <c r="C170" s="309"/>
      <c r="D170" s="309"/>
      <c r="E170" s="309"/>
      <c r="F170" s="309"/>
      <c r="G170" s="309"/>
      <c r="H170" s="309"/>
      <c r="I170" s="309"/>
      <c r="J170" s="309"/>
      <c r="K170" s="309"/>
      <c r="L170" s="320"/>
      <c r="M170" s="309"/>
      <c r="N170" s="309"/>
      <c r="P170" s="309"/>
      <c r="Q170" s="303"/>
    </row>
    <row r="171" spans="2:17">
      <c r="B171" s="297"/>
      <c r="C171" s="309"/>
      <c r="D171" s="309"/>
      <c r="E171" s="309"/>
      <c r="F171" s="309"/>
      <c r="G171" s="309"/>
      <c r="H171" s="309"/>
      <c r="I171" s="309"/>
      <c r="J171" s="309"/>
      <c r="K171" s="309"/>
      <c r="L171" s="320"/>
      <c r="M171" s="309"/>
      <c r="N171" s="309"/>
      <c r="P171" s="309"/>
      <c r="Q171" s="303"/>
    </row>
    <row r="172" spans="2:17">
      <c r="B172" s="309"/>
      <c r="C172" s="309"/>
      <c r="D172" s="309"/>
      <c r="E172" s="309"/>
      <c r="F172" s="309"/>
      <c r="G172" s="309"/>
      <c r="H172" s="309"/>
      <c r="I172" s="309"/>
      <c r="J172" s="309"/>
      <c r="K172" s="309"/>
      <c r="L172" s="320"/>
      <c r="M172" s="309"/>
      <c r="N172" s="309"/>
      <c r="P172" s="309"/>
      <c r="Q172" s="303"/>
    </row>
    <row r="173" spans="2:17">
      <c r="B173" s="309"/>
      <c r="C173" s="309"/>
      <c r="D173" s="309"/>
      <c r="E173" s="309"/>
      <c r="F173" s="309"/>
      <c r="G173" s="309"/>
      <c r="H173" s="309"/>
      <c r="I173" s="309"/>
      <c r="J173" s="309"/>
      <c r="K173" s="309"/>
      <c r="L173" s="320"/>
      <c r="M173" s="309"/>
      <c r="N173" s="309"/>
      <c r="P173" s="309"/>
      <c r="Q173" s="303"/>
    </row>
    <row r="174" spans="2:17">
      <c r="B174" s="317"/>
      <c r="C174" s="317"/>
      <c r="D174" s="317"/>
      <c r="E174" s="317"/>
      <c r="F174" s="317"/>
      <c r="G174" s="317"/>
      <c r="H174" s="317"/>
      <c r="I174" s="317"/>
      <c r="J174" s="317"/>
      <c r="K174" s="317"/>
      <c r="L174" s="321"/>
      <c r="M174" s="317"/>
      <c r="N174" s="317"/>
      <c r="P174" s="309"/>
      <c r="Q174" s="303"/>
    </row>
    <row r="175" spans="2:17">
      <c r="B175" s="309"/>
      <c r="C175" s="309"/>
      <c r="D175" s="309"/>
      <c r="E175" s="309"/>
      <c r="F175" s="309"/>
      <c r="G175" s="309"/>
      <c r="H175" s="309"/>
      <c r="I175" s="309"/>
      <c r="J175" s="309"/>
      <c r="K175" s="309"/>
      <c r="L175" s="320"/>
      <c r="M175" s="309"/>
      <c r="N175" s="309"/>
      <c r="P175" s="309"/>
      <c r="Q175" s="303"/>
    </row>
    <row r="176" spans="2:17">
      <c r="B176" s="309"/>
      <c r="C176" s="309"/>
      <c r="D176" s="309"/>
      <c r="E176" s="309"/>
      <c r="F176" s="309"/>
      <c r="G176" s="309"/>
      <c r="H176" s="309"/>
      <c r="I176" s="309"/>
      <c r="J176" s="309"/>
      <c r="K176" s="309"/>
      <c r="L176" s="320"/>
      <c r="M176" s="309"/>
      <c r="N176" s="309"/>
      <c r="P176" s="309"/>
      <c r="Q176" s="303"/>
    </row>
    <row r="177" spans="2:17">
      <c r="B177" s="304"/>
      <c r="C177" s="309"/>
      <c r="D177" s="309"/>
      <c r="E177" s="309"/>
      <c r="F177" s="309"/>
      <c r="G177" s="309"/>
      <c r="H177" s="309"/>
      <c r="I177" s="309"/>
      <c r="J177" s="309"/>
      <c r="K177" s="309"/>
      <c r="L177" s="320"/>
      <c r="M177" s="309"/>
      <c r="N177" s="309"/>
      <c r="P177" s="309"/>
      <c r="Q177" s="303"/>
    </row>
    <row r="178" spans="2:17">
      <c r="B178" s="309"/>
      <c r="C178" s="309"/>
      <c r="D178" s="309"/>
      <c r="E178" s="309"/>
      <c r="F178" s="309"/>
      <c r="G178" s="309"/>
      <c r="H178" s="309"/>
      <c r="I178" s="309"/>
      <c r="J178" s="309"/>
      <c r="K178" s="309"/>
      <c r="L178" s="320"/>
      <c r="M178" s="309"/>
      <c r="N178" s="309"/>
      <c r="P178" s="309"/>
      <c r="Q178" s="303"/>
    </row>
    <row r="179" spans="2:17">
      <c r="B179" s="309"/>
      <c r="C179" s="309"/>
      <c r="D179" s="304"/>
      <c r="E179" s="309"/>
      <c r="F179" s="309"/>
      <c r="G179" s="309"/>
      <c r="H179" s="309"/>
      <c r="I179" s="309"/>
      <c r="J179" s="309"/>
      <c r="K179" s="309"/>
      <c r="L179" s="320"/>
      <c r="M179" s="309"/>
      <c r="N179" s="309"/>
      <c r="P179" s="309"/>
      <c r="Q179" s="303"/>
    </row>
    <row r="180" spans="2:17">
      <c r="B180" s="309"/>
      <c r="C180" s="309"/>
      <c r="D180" s="304"/>
      <c r="E180" s="309"/>
      <c r="F180" s="309"/>
      <c r="G180" s="309"/>
      <c r="H180" s="309"/>
      <c r="I180" s="309"/>
      <c r="J180" s="309"/>
      <c r="K180" s="309"/>
      <c r="L180" s="320"/>
      <c r="M180" s="309"/>
      <c r="N180" s="309"/>
      <c r="P180" s="309"/>
      <c r="Q180" s="303"/>
    </row>
    <row r="181" spans="2:17">
      <c r="B181" s="309"/>
      <c r="C181" s="309"/>
      <c r="D181" s="309"/>
      <c r="E181" s="309"/>
      <c r="F181" s="309"/>
      <c r="G181" s="309"/>
      <c r="H181" s="309"/>
      <c r="I181" s="309"/>
      <c r="J181" s="309"/>
      <c r="K181" s="309"/>
      <c r="L181" s="320"/>
      <c r="M181" s="309"/>
      <c r="N181" s="309"/>
      <c r="P181" s="309"/>
      <c r="Q181" s="303"/>
    </row>
    <row r="182" spans="2:17">
      <c r="B182" s="309"/>
      <c r="C182" s="309"/>
      <c r="D182" s="309"/>
      <c r="E182" s="309"/>
      <c r="F182" s="309"/>
      <c r="G182" s="309"/>
      <c r="H182" s="309"/>
      <c r="I182" s="309"/>
      <c r="J182" s="309"/>
      <c r="K182" s="309"/>
      <c r="L182" s="320"/>
      <c r="M182" s="309"/>
      <c r="N182" s="309"/>
      <c r="P182" s="309"/>
      <c r="Q182" s="303"/>
    </row>
    <row r="183" spans="2:17">
      <c r="B183" s="304"/>
      <c r="C183" s="309"/>
      <c r="D183" s="309"/>
      <c r="E183" s="309"/>
      <c r="F183" s="309"/>
      <c r="G183" s="309"/>
      <c r="H183" s="309"/>
      <c r="I183" s="309"/>
      <c r="J183" s="309"/>
      <c r="K183" s="309"/>
      <c r="L183" s="320"/>
      <c r="M183" s="309"/>
      <c r="N183" s="309"/>
      <c r="P183" s="309"/>
      <c r="Q183" s="303"/>
    </row>
    <row r="184" spans="2:17" ht="15.75" thickBot="1">
      <c r="B184" s="309"/>
      <c r="C184" s="309"/>
      <c r="D184" s="309"/>
      <c r="E184" s="309"/>
      <c r="F184" s="309"/>
      <c r="G184" s="309"/>
      <c r="H184" s="309"/>
      <c r="I184" s="309"/>
      <c r="J184" s="309"/>
      <c r="K184" s="309"/>
      <c r="L184" s="320"/>
      <c r="M184" s="309"/>
      <c r="N184" s="309"/>
      <c r="P184" s="309"/>
      <c r="Q184" s="303"/>
    </row>
    <row r="185" spans="2:17" ht="15.75" thickBot="1">
      <c r="B185" s="314"/>
      <c r="C185" s="314"/>
      <c r="D185" s="314"/>
      <c r="E185" s="314"/>
      <c r="F185" s="309"/>
      <c r="G185" s="309"/>
      <c r="H185" s="309"/>
      <c r="I185" s="309"/>
      <c r="J185" s="309"/>
      <c r="K185" s="309"/>
      <c r="L185" s="320"/>
      <c r="M185" s="309"/>
      <c r="N185" s="309"/>
      <c r="P185" s="309"/>
      <c r="Q185" s="303"/>
    </row>
    <row r="186" spans="2:17" ht="15.75" thickBot="1">
      <c r="B186" s="315"/>
      <c r="C186" s="315"/>
      <c r="D186" s="315"/>
      <c r="E186" s="315"/>
      <c r="F186" s="309"/>
      <c r="G186" s="309"/>
      <c r="H186" s="309"/>
      <c r="I186" s="309"/>
      <c r="J186" s="309"/>
      <c r="K186" s="309"/>
      <c r="L186" s="320"/>
      <c r="M186" s="309"/>
      <c r="N186" s="309"/>
      <c r="P186" s="309"/>
      <c r="Q186" s="303"/>
    </row>
    <row r="187" spans="2:17" ht="15.75" thickBot="1">
      <c r="B187" s="316"/>
      <c r="C187" s="316"/>
      <c r="D187" s="316"/>
      <c r="E187" s="316"/>
      <c r="F187" s="309"/>
      <c r="G187" s="309"/>
      <c r="H187" s="309"/>
      <c r="I187" s="309"/>
      <c r="J187" s="309"/>
      <c r="K187" s="309"/>
      <c r="L187" s="320"/>
      <c r="M187" s="309"/>
      <c r="N187" s="309"/>
      <c r="P187" s="309"/>
      <c r="Q187" s="303"/>
    </row>
    <row r="188" spans="2:17" ht="15.75" thickBot="1">
      <c r="B188" s="315"/>
      <c r="C188" s="315"/>
      <c r="D188" s="315"/>
      <c r="E188" s="315"/>
      <c r="F188" s="309"/>
      <c r="G188" s="309"/>
      <c r="H188" s="309"/>
      <c r="I188" s="309"/>
      <c r="J188" s="309"/>
      <c r="K188" s="309"/>
      <c r="L188" s="320"/>
      <c r="M188" s="309"/>
      <c r="N188" s="309"/>
      <c r="P188" s="309"/>
      <c r="Q188" s="303"/>
    </row>
    <row r="189" spans="2:17" ht="15.75" thickBot="1">
      <c r="B189" s="316"/>
      <c r="C189" s="316"/>
      <c r="D189" s="316"/>
      <c r="E189" s="316"/>
      <c r="F189" s="309"/>
      <c r="G189" s="309"/>
      <c r="H189" s="309"/>
      <c r="I189" s="309"/>
      <c r="J189" s="309"/>
      <c r="K189" s="309"/>
      <c r="L189" s="320"/>
      <c r="M189" s="309"/>
      <c r="N189" s="309"/>
      <c r="P189" s="309"/>
      <c r="Q189" s="303"/>
    </row>
    <row r="190" spans="2:17">
      <c r="B190" s="309"/>
      <c r="C190" s="309"/>
      <c r="D190" s="309"/>
      <c r="E190" s="309"/>
      <c r="F190" s="309"/>
      <c r="G190" s="309"/>
      <c r="H190" s="309"/>
      <c r="I190" s="309"/>
      <c r="J190" s="309"/>
      <c r="K190" s="309"/>
      <c r="L190" s="320"/>
      <c r="M190" s="309"/>
      <c r="N190" s="309"/>
      <c r="P190" s="309"/>
      <c r="Q190" s="303"/>
    </row>
    <row r="191" spans="2:17">
      <c r="B191" s="309"/>
      <c r="C191" s="309"/>
      <c r="D191" s="309"/>
      <c r="E191" s="309"/>
      <c r="F191" s="309"/>
      <c r="G191" s="309"/>
      <c r="H191" s="309"/>
      <c r="I191" s="309"/>
      <c r="J191" s="309"/>
      <c r="K191" s="309"/>
      <c r="L191" s="320"/>
      <c r="M191" s="309"/>
      <c r="N191" s="309"/>
      <c r="P191" s="309"/>
      <c r="Q191" s="303"/>
    </row>
    <row r="192" spans="2:17">
      <c r="B192" s="304"/>
      <c r="C192" s="309"/>
      <c r="D192" s="309"/>
      <c r="E192" s="309"/>
      <c r="F192" s="309"/>
      <c r="G192" s="309"/>
      <c r="H192" s="309"/>
      <c r="I192" s="309"/>
      <c r="J192" s="309"/>
      <c r="K192" s="309"/>
      <c r="L192" s="320"/>
      <c r="M192" s="309"/>
      <c r="N192" s="309"/>
      <c r="P192" s="309"/>
      <c r="Q192" s="303"/>
    </row>
    <row r="193" spans="2:17">
      <c r="B193" s="297"/>
      <c r="C193" s="309"/>
      <c r="D193" s="309"/>
      <c r="E193" s="309"/>
      <c r="F193" s="309"/>
      <c r="G193" s="309"/>
      <c r="H193" s="309"/>
      <c r="I193" s="309"/>
      <c r="J193" s="309"/>
      <c r="K193" s="309"/>
      <c r="L193" s="320"/>
      <c r="M193" s="309"/>
      <c r="N193" s="309"/>
      <c r="P193" s="309"/>
      <c r="Q193" s="303"/>
    </row>
    <row r="194" spans="2:17">
      <c r="B194" s="297"/>
      <c r="C194" s="309"/>
      <c r="D194" s="309"/>
      <c r="E194" s="309"/>
      <c r="F194" s="309"/>
      <c r="G194" s="309"/>
      <c r="H194" s="309"/>
      <c r="I194" s="309"/>
      <c r="J194" s="309"/>
      <c r="K194" s="309"/>
      <c r="L194" s="320"/>
      <c r="M194" s="309"/>
      <c r="N194" s="309"/>
      <c r="P194" s="309"/>
      <c r="Q194" s="303"/>
    </row>
    <row r="195" spans="2:17">
      <c r="B195" s="297"/>
      <c r="C195" s="309"/>
      <c r="D195" s="309"/>
      <c r="E195" s="309"/>
      <c r="F195" s="309"/>
      <c r="G195" s="309"/>
      <c r="H195" s="309"/>
      <c r="I195" s="309"/>
      <c r="J195" s="309"/>
      <c r="K195" s="309"/>
      <c r="L195" s="320"/>
      <c r="M195" s="309"/>
      <c r="N195" s="309"/>
      <c r="P195" s="309"/>
      <c r="Q195" s="303"/>
    </row>
    <row r="196" spans="2:17">
      <c r="B196" s="309"/>
      <c r="C196" s="309"/>
      <c r="D196" s="309"/>
      <c r="E196" s="309"/>
      <c r="F196" s="309"/>
      <c r="G196" s="309"/>
      <c r="H196" s="309"/>
      <c r="I196" s="309"/>
      <c r="J196" s="309"/>
      <c r="K196" s="309"/>
      <c r="L196" s="320"/>
      <c r="M196" s="309"/>
      <c r="N196" s="309"/>
      <c r="P196" s="309"/>
      <c r="Q196" s="303"/>
    </row>
    <row r="197" spans="2:17">
      <c r="B197" s="309"/>
      <c r="C197" s="309"/>
      <c r="D197" s="309"/>
      <c r="E197" s="309"/>
      <c r="F197" s="309"/>
      <c r="G197" s="309"/>
      <c r="H197" s="309"/>
      <c r="I197" s="309"/>
      <c r="J197" s="309"/>
      <c r="K197" s="317"/>
      <c r="L197" s="321"/>
      <c r="M197" s="317"/>
      <c r="N197" s="317"/>
      <c r="P197" s="309"/>
      <c r="Q197" s="303"/>
    </row>
    <row r="198" spans="2:17">
      <c r="B198" s="317"/>
      <c r="C198" s="317"/>
      <c r="D198" s="317"/>
      <c r="E198" s="317"/>
      <c r="F198" s="317"/>
      <c r="G198" s="317"/>
      <c r="H198" s="317"/>
      <c r="I198" s="317"/>
      <c r="J198" s="317"/>
      <c r="K198" s="309"/>
      <c r="L198" s="320"/>
      <c r="M198" s="309"/>
      <c r="N198" s="309"/>
      <c r="P198" s="309"/>
      <c r="Q198" s="303"/>
    </row>
    <row r="199" spans="2:17">
      <c r="B199" s="309"/>
      <c r="C199" s="309"/>
      <c r="D199" s="309"/>
      <c r="E199" s="309"/>
      <c r="F199" s="309"/>
      <c r="G199" s="309"/>
      <c r="H199" s="309"/>
      <c r="I199" s="309"/>
      <c r="J199" s="309"/>
      <c r="K199" s="309"/>
      <c r="L199" s="320"/>
      <c r="M199" s="309"/>
      <c r="N199" s="309"/>
      <c r="P199" s="309"/>
      <c r="Q199" s="303"/>
    </row>
    <row r="200" spans="2:17">
      <c r="B200" s="309"/>
      <c r="C200" s="309"/>
      <c r="D200" s="309"/>
      <c r="E200" s="309"/>
      <c r="F200" s="309"/>
      <c r="G200" s="309"/>
      <c r="H200" s="309"/>
      <c r="I200" s="309"/>
      <c r="J200" s="309"/>
      <c r="K200" s="309"/>
      <c r="L200" s="320"/>
      <c r="M200" s="309"/>
      <c r="N200" s="309"/>
      <c r="P200" s="309"/>
      <c r="Q200" s="303"/>
    </row>
    <row r="201" spans="2:17">
      <c r="B201" s="304"/>
      <c r="C201" s="309"/>
      <c r="D201" s="309"/>
      <c r="E201" s="309"/>
      <c r="F201" s="309"/>
      <c r="G201" s="309"/>
      <c r="H201" s="309"/>
      <c r="I201" s="309"/>
      <c r="J201" s="309"/>
      <c r="K201" s="309"/>
      <c r="L201" s="320"/>
      <c r="M201" s="309"/>
      <c r="N201" s="309"/>
      <c r="P201" s="309"/>
      <c r="Q201" s="303"/>
    </row>
    <row r="202" spans="2:17">
      <c r="B202" s="309"/>
      <c r="C202" s="309"/>
      <c r="D202" s="309"/>
      <c r="E202" s="309"/>
      <c r="F202" s="309"/>
      <c r="G202" s="309"/>
      <c r="H202" s="309"/>
      <c r="I202" s="309"/>
      <c r="J202" s="309"/>
      <c r="K202" s="309"/>
      <c r="L202" s="320"/>
      <c r="M202" s="309"/>
      <c r="N202" s="309"/>
      <c r="P202" s="309"/>
      <c r="Q202" s="303"/>
    </row>
    <row r="203" spans="2:17">
      <c r="B203" s="309"/>
      <c r="C203" s="309"/>
      <c r="D203" s="304"/>
      <c r="E203" s="309"/>
      <c r="F203" s="309"/>
      <c r="G203" s="309"/>
      <c r="H203" s="309"/>
      <c r="I203" s="309"/>
      <c r="J203" s="309"/>
      <c r="K203" s="309"/>
      <c r="L203" s="320"/>
      <c r="M203" s="309"/>
      <c r="N203" s="309"/>
      <c r="P203" s="309"/>
      <c r="Q203" s="303"/>
    </row>
    <row r="204" spans="2:17">
      <c r="B204" s="309"/>
      <c r="C204" s="309"/>
      <c r="D204" s="304"/>
      <c r="E204" s="309"/>
      <c r="F204" s="309"/>
      <c r="G204" s="309"/>
      <c r="H204" s="309"/>
      <c r="I204" s="309"/>
      <c r="J204" s="309"/>
      <c r="K204" s="309"/>
      <c r="L204" s="320"/>
      <c r="M204" s="309"/>
      <c r="N204" s="309"/>
      <c r="P204" s="309"/>
      <c r="Q204" s="303"/>
    </row>
    <row r="205" spans="2:17">
      <c r="B205" s="309"/>
      <c r="C205" s="309"/>
      <c r="D205" s="309"/>
      <c r="E205" s="309"/>
      <c r="F205" s="309"/>
      <c r="G205" s="309"/>
      <c r="H205" s="309"/>
      <c r="I205" s="309"/>
      <c r="J205" s="309"/>
      <c r="K205" s="309"/>
      <c r="L205" s="320"/>
      <c r="M205" s="309"/>
      <c r="N205" s="309"/>
      <c r="P205" s="309"/>
      <c r="Q205" s="303"/>
    </row>
    <row r="206" spans="2:17">
      <c r="B206" s="309"/>
      <c r="C206" s="309"/>
      <c r="D206" s="309"/>
      <c r="E206" s="309"/>
      <c r="F206" s="309"/>
      <c r="G206" s="309"/>
      <c r="H206" s="309"/>
      <c r="I206" s="309"/>
      <c r="J206" s="309"/>
      <c r="K206" s="309"/>
      <c r="L206" s="320"/>
      <c r="M206" s="309"/>
      <c r="N206" s="309"/>
      <c r="P206" s="309"/>
      <c r="Q206" s="303"/>
    </row>
    <row r="207" spans="2:17">
      <c r="B207" s="304"/>
      <c r="C207" s="309"/>
      <c r="D207" s="309"/>
      <c r="E207" s="309"/>
      <c r="F207" s="309"/>
      <c r="G207" s="309"/>
      <c r="H207" s="309"/>
      <c r="I207" s="309"/>
      <c r="J207" s="309"/>
      <c r="K207" s="309"/>
      <c r="L207" s="320"/>
      <c r="M207" s="309"/>
      <c r="N207" s="309"/>
      <c r="P207" s="309"/>
      <c r="Q207" s="303"/>
    </row>
    <row r="208" spans="2:17" ht="15.75" thickBot="1">
      <c r="B208" s="309"/>
      <c r="C208" s="309"/>
      <c r="D208" s="309"/>
      <c r="E208" s="309"/>
      <c r="F208" s="309"/>
      <c r="G208" s="309"/>
      <c r="H208" s="309"/>
      <c r="I208" s="309"/>
      <c r="J208" s="309"/>
      <c r="K208" s="309"/>
      <c r="L208" s="320"/>
      <c r="M208" s="309"/>
      <c r="N208" s="309"/>
      <c r="P208" s="309"/>
      <c r="Q208" s="303"/>
    </row>
    <row r="209" spans="2:17" ht="15.75" thickBot="1">
      <c r="B209" s="314"/>
      <c r="C209" s="314"/>
      <c r="D209" s="314"/>
      <c r="E209" s="314"/>
      <c r="F209" s="309"/>
      <c r="G209" s="309"/>
      <c r="H209" s="309"/>
      <c r="I209" s="309"/>
      <c r="J209" s="309"/>
      <c r="K209" s="309"/>
      <c r="L209" s="320"/>
      <c r="M209" s="309"/>
      <c r="N209" s="309"/>
      <c r="P209" s="309"/>
      <c r="Q209" s="303"/>
    </row>
    <row r="210" spans="2:17" ht="15.75" thickBot="1">
      <c r="B210" s="315"/>
      <c r="C210" s="315"/>
      <c r="D210" s="315"/>
      <c r="E210" s="315"/>
      <c r="F210" s="309"/>
      <c r="G210" s="309"/>
      <c r="H210" s="309"/>
      <c r="I210" s="309"/>
      <c r="J210" s="309"/>
      <c r="K210" s="309"/>
      <c r="L210" s="320"/>
      <c r="M210" s="309"/>
      <c r="N210" s="309"/>
      <c r="P210" s="309"/>
      <c r="Q210" s="303"/>
    </row>
    <row r="211" spans="2:17" ht="15.75" thickBot="1">
      <c r="B211" s="316"/>
      <c r="C211" s="316"/>
      <c r="D211" s="316"/>
      <c r="E211" s="316"/>
      <c r="F211" s="309"/>
      <c r="G211" s="309"/>
      <c r="H211" s="309"/>
      <c r="I211" s="309"/>
      <c r="J211" s="309"/>
      <c r="K211" s="309"/>
      <c r="L211" s="320"/>
      <c r="M211" s="309"/>
      <c r="N211" s="309"/>
      <c r="P211" s="309"/>
      <c r="Q211" s="303"/>
    </row>
    <row r="212" spans="2:17" ht="15.75" thickBot="1">
      <c r="B212" s="315"/>
      <c r="C212" s="315"/>
      <c r="D212" s="315"/>
      <c r="E212" s="315"/>
      <c r="F212" s="309"/>
      <c r="G212" s="309"/>
      <c r="H212" s="309"/>
      <c r="I212" s="309"/>
      <c r="J212" s="309"/>
      <c r="K212" s="309"/>
      <c r="L212" s="320"/>
      <c r="M212" s="309"/>
      <c r="N212" s="309"/>
      <c r="P212" s="309"/>
      <c r="Q212" s="303"/>
    </row>
    <row r="213" spans="2:17" ht="15.75" thickBot="1">
      <c r="B213" s="316"/>
      <c r="C213" s="316"/>
      <c r="D213" s="316"/>
      <c r="E213" s="316"/>
      <c r="F213" s="309"/>
      <c r="G213" s="309"/>
      <c r="H213" s="309"/>
      <c r="I213" s="309"/>
      <c r="J213" s="309"/>
      <c r="K213" s="309"/>
      <c r="L213" s="320"/>
      <c r="M213" s="309"/>
      <c r="N213" s="309"/>
      <c r="P213" s="309"/>
      <c r="Q213" s="303"/>
    </row>
    <row r="214" spans="2:17">
      <c r="B214" s="309"/>
      <c r="C214" s="309"/>
      <c r="D214" s="309"/>
      <c r="E214" s="309"/>
      <c r="F214" s="309"/>
      <c r="G214" s="309"/>
      <c r="H214" s="309"/>
      <c r="I214" s="309"/>
      <c r="J214" s="309"/>
      <c r="K214" s="309"/>
      <c r="L214" s="320"/>
      <c r="M214" s="309"/>
      <c r="N214" s="309"/>
      <c r="P214" s="309"/>
      <c r="Q214" s="303"/>
    </row>
    <row r="215" spans="2:17">
      <c r="B215" s="309"/>
      <c r="C215" s="309"/>
      <c r="D215" s="309"/>
      <c r="E215" s="309"/>
      <c r="F215" s="309"/>
      <c r="G215" s="309"/>
      <c r="H215" s="309"/>
      <c r="I215" s="309"/>
      <c r="J215" s="309"/>
      <c r="K215" s="309"/>
      <c r="L215" s="320"/>
      <c r="M215" s="309"/>
      <c r="N215" s="309"/>
      <c r="P215" s="309"/>
      <c r="Q215" s="303"/>
    </row>
    <row r="216" spans="2:17">
      <c r="B216" s="304"/>
      <c r="C216" s="309"/>
      <c r="D216" s="309"/>
      <c r="E216" s="309"/>
      <c r="F216" s="309"/>
      <c r="G216" s="309"/>
      <c r="H216" s="309"/>
      <c r="I216" s="309"/>
      <c r="J216" s="309"/>
      <c r="K216" s="309"/>
      <c r="L216" s="320"/>
      <c r="M216" s="309"/>
      <c r="N216" s="309"/>
      <c r="P216" s="309"/>
      <c r="Q216" s="303"/>
    </row>
    <row r="217" spans="2:17">
      <c r="B217" s="297"/>
      <c r="C217" s="309"/>
      <c r="D217" s="309"/>
      <c r="E217" s="309"/>
      <c r="F217" s="309"/>
      <c r="G217" s="309"/>
      <c r="H217" s="309"/>
      <c r="I217" s="309"/>
      <c r="J217" s="309"/>
      <c r="K217" s="309"/>
      <c r="L217" s="320"/>
      <c r="M217" s="309"/>
      <c r="N217" s="309"/>
      <c r="P217" s="309"/>
      <c r="Q217" s="303"/>
    </row>
    <row r="218" spans="2:17">
      <c r="B218" s="297"/>
      <c r="C218" s="309"/>
      <c r="D218" s="309"/>
      <c r="E218" s="309"/>
      <c r="F218" s="309"/>
      <c r="G218" s="309"/>
      <c r="H218" s="309"/>
      <c r="I218" s="309"/>
      <c r="J218" s="309"/>
      <c r="K218" s="309"/>
      <c r="L218" s="320"/>
      <c r="M218" s="309"/>
      <c r="N218" s="309"/>
      <c r="P218" s="309"/>
      <c r="Q218" s="303"/>
    </row>
    <row r="219" spans="2:17">
      <c r="B219" s="297"/>
      <c r="C219" s="309"/>
      <c r="D219" s="309"/>
      <c r="E219" s="309"/>
      <c r="F219" s="309"/>
      <c r="G219" s="309"/>
      <c r="H219" s="309"/>
      <c r="I219" s="309"/>
      <c r="J219" s="309"/>
      <c r="K219" s="309"/>
      <c r="L219" s="320"/>
      <c r="M219" s="309"/>
      <c r="N219" s="309"/>
      <c r="P219" s="309"/>
      <c r="Q219" s="303"/>
    </row>
    <row r="220" spans="2:17">
      <c r="B220" s="309"/>
      <c r="C220" s="309"/>
      <c r="D220" s="309"/>
      <c r="E220" s="309"/>
      <c r="F220" s="309"/>
      <c r="G220" s="309"/>
      <c r="H220" s="309"/>
      <c r="I220" s="309"/>
      <c r="J220" s="309"/>
      <c r="K220" s="309"/>
      <c r="L220" s="320"/>
      <c r="M220" s="309"/>
      <c r="N220" s="309"/>
      <c r="P220" s="309"/>
      <c r="Q220" s="303"/>
    </row>
    <row r="221" spans="2:17">
      <c r="B221" s="309"/>
      <c r="C221" s="309"/>
      <c r="D221" s="309"/>
      <c r="E221" s="309"/>
      <c r="F221" s="309"/>
      <c r="G221" s="309"/>
      <c r="H221" s="309"/>
      <c r="I221" s="309"/>
      <c r="J221" s="309"/>
      <c r="K221" s="317"/>
      <c r="L221" s="321"/>
      <c r="M221" s="317"/>
      <c r="N221" s="317"/>
      <c r="P221" s="309"/>
      <c r="Q221" s="303"/>
    </row>
    <row r="222" spans="2:17">
      <c r="B222" s="317"/>
      <c r="C222" s="317"/>
      <c r="D222" s="317"/>
      <c r="E222" s="317"/>
      <c r="F222" s="317"/>
      <c r="G222" s="317"/>
      <c r="H222" s="317"/>
      <c r="I222" s="317"/>
      <c r="J222" s="317"/>
      <c r="K222" s="309"/>
      <c r="L222" s="320"/>
      <c r="M222" s="309"/>
      <c r="N222" s="309"/>
      <c r="P222" s="309"/>
      <c r="Q222" s="303"/>
    </row>
    <row r="223" spans="2:17">
      <c r="B223" s="309"/>
      <c r="C223" s="309"/>
      <c r="D223" s="309"/>
      <c r="E223" s="309"/>
      <c r="F223" s="309"/>
      <c r="G223" s="309"/>
      <c r="H223" s="309"/>
      <c r="I223" s="309"/>
      <c r="J223" s="309"/>
      <c r="K223" s="309"/>
      <c r="L223" s="320"/>
      <c r="M223" s="309"/>
      <c r="N223" s="309"/>
      <c r="P223" s="309"/>
      <c r="Q223" s="303"/>
    </row>
    <row r="224" spans="2:17">
      <c r="B224" s="309"/>
      <c r="C224" s="309"/>
      <c r="D224" s="309"/>
      <c r="E224" s="309"/>
      <c r="F224" s="309"/>
      <c r="G224" s="309"/>
      <c r="H224" s="309"/>
      <c r="I224" s="309"/>
      <c r="J224" s="309"/>
      <c r="K224" s="309"/>
      <c r="L224" s="320"/>
      <c r="M224" s="309"/>
      <c r="N224" s="309"/>
      <c r="P224" s="309"/>
      <c r="Q224" s="303"/>
    </row>
    <row r="225" spans="2:17">
      <c r="B225" s="304"/>
      <c r="C225" s="309"/>
      <c r="D225" s="309"/>
      <c r="E225" s="309"/>
      <c r="F225" s="309"/>
      <c r="G225" s="309"/>
      <c r="H225" s="309"/>
      <c r="I225" s="309"/>
      <c r="J225" s="309"/>
      <c r="K225" s="309"/>
      <c r="L225" s="320"/>
      <c r="M225" s="309"/>
      <c r="N225" s="309"/>
      <c r="P225" s="309"/>
      <c r="Q225" s="303"/>
    </row>
    <row r="226" spans="2:17">
      <c r="B226" s="309"/>
      <c r="C226" s="309"/>
      <c r="D226" s="309"/>
      <c r="E226" s="309"/>
      <c r="F226" s="309"/>
      <c r="G226" s="309"/>
      <c r="H226" s="309"/>
      <c r="I226" s="309"/>
      <c r="J226" s="309"/>
      <c r="K226" s="309"/>
      <c r="L226" s="320"/>
      <c r="M226" s="309"/>
      <c r="N226" s="309"/>
      <c r="P226" s="309"/>
      <c r="Q226" s="303"/>
    </row>
    <row r="227" spans="2:17">
      <c r="B227" s="309"/>
      <c r="C227" s="309"/>
      <c r="D227" s="304"/>
      <c r="E227" s="309"/>
      <c r="F227" s="309"/>
      <c r="G227" s="309"/>
      <c r="H227" s="309"/>
      <c r="I227" s="309"/>
      <c r="J227" s="309"/>
      <c r="K227" s="309"/>
      <c r="L227" s="320"/>
      <c r="M227" s="309"/>
      <c r="N227" s="309"/>
      <c r="P227" s="309"/>
      <c r="Q227" s="303"/>
    </row>
    <row r="228" spans="2:17">
      <c r="B228" s="309"/>
      <c r="C228" s="309"/>
      <c r="D228" s="304"/>
      <c r="E228" s="309"/>
      <c r="F228" s="309"/>
      <c r="G228" s="309"/>
      <c r="H228" s="309"/>
      <c r="I228" s="309"/>
      <c r="J228" s="309"/>
      <c r="K228" s="309"/>
      <c r="L228" s="320"/>
      <c r="M228" s="309"/>
      <c r="N228" s="309"/>
      <c r="P228" s="309"/>
      <c r="Q228" s="303"/>
    </row>
    <row r="229" spans="2:17">
      <c r="B229" s="309"/>
      <c r="C229" s="309"/>
      <c r="D229" s="309"/>
      <c r="E229" s="309"/>
      <c r="F229" s="309"/>
      <c r="G229" s="309"/>
      <c r="H229" s="309"/>
      <c r="I229" s="309"/>
      <c r="J229" s="309"/>
      <c r="K229" s="309"/>
      <c r="L229" s="320"/>
      <c r="M229" s="309"/>
      <c r="N229" s="309"/>
      <c r="P229" s="309"/>
      <c r="Q229" s="303"/>
    </row>
    <row r="230" spans="2:17">
      <c r="B230" s="309"/>
      <c r="C230" s="309"/>
      <c r="D230" s="309"/>
      <c r="E230" s="309"/>
      <c r="F230" s="309"/>
      <c r="G230" s="309"/>
      <c r="H230" s="309"/>
      <c r="I230" s="309"/>
      <c r="J230" s="309"/>
      <c r="K230" s="309"/>
      <c r="L230" s="320"/>
      <c r="M230" s="309"/>
      <c r="N230" s="309"/>
      <c r="P230" s="309"/>
      <c r="Q230" s="303"/>
    </row>
    <row r="231" spans="2:17">
      <c r="B231" s="304"/>
      <c r="C231" s="309"/>
      <c r="D231" s="309"/>
      <c r="E231" s="309"/>
      <c r="F231" s="309"/>
      <c r="G231" s="309"/>
      <c r="H231" s="309"/>
      <c r="I231" s="309"/>
      <c r="J231" s="309"/>
      <c r="K231" s="309"/>
      <c r="L231" s="320"/>
      <c r="M231" s="309"/>
      <c r="N231" s="309"/>
      <c r="P231" s="309"/>
      <c r="Q231" s="303"/>
    </row>
    <row r="232" spans="2:17" ht="15.75" thickBot="1">
      <c r="B232" s="309"/>
      <c r="C232" s="309"/>
      <c r="D232" s="309"/>
      <c r="E232" s="309"/>
      <c r="F232" s="309"/>
      <c r="G232" s="309"/>
      <c r="H232" s="309"/>
      <c r="I232" s="309"/>
      <c r="J232" s="309"/>
      <c r="K232" s="309"/>
      <c r="L232" s="320"/>
      <c r="M232" s="309"/>
      <c r="N232" s="309"/>
      <c r="P232" s="309"/>
      <c r="Q232" s="303"/>
    </row>
    <row r="233" spans="2:17" ht="15.75" thickBot="1">
      <c r="B233" s="314"/>
      <c r="C233" s="314"/>
      <c r="D233" s="314"/>
      <c r="E233" s="314"/>
      <c r="F233" s="309"/>
      <c r="G233" s="309"/>
      <c r="H233" s="309"/>
      <c r="I233" s="309"/>
      <c r="J233" s="309"/>
      <c r="K233" s="309"/>
      <c r="L233" s="320"/>
      <c r="M233" s="309"/>
      <c r="N233" s="309"/>
      <c r="P233" s="309"/>
      <c r="Q233" s="303"/>
    </row>
    <row r="234" spans="2:17" ht="15.75" thickBot="1">
      <c r="B234" s="315"/>
      <c r="C234" s="315"/>
      <c r="D234" s="315"/>
      <c r="E234" s="315"/>
      <c r="F234" s="309"/>
      <c r="G234" s="309"/>
      <c r="H234" s="309"/>
      <c r="I234" s="309"/>
      <c r="J234" s="309"/>
      <c r="K234" s="309"/>
      <c r="L234" s="320"/>
      <c r="M234" s="309"/>
      <c r="N234" s="309"/>
      <c r="P234" s="309"/>
      <c r="Q234" s="303"/>
    </row>
    <row r="235" spans="2:17" ht="15.75" thickBot="1">
      <c r="B235" s="316"/>
      <c r="C235" s="316"/>
      <c r="D235" s="316"/>
      <c r="E235" s="316"/>
      <c r="F235" s="309"/>
      <c r="G235" s="309"/>
      <c r="H235" s="309"/>
      <c r="I235" s="309"/>
      <c r="J235" s="309"/>
      <c r="K235" s="309"/>
      <c r="L235" s="320"/>
      <c r="M235" s="309"/>
      <c r="N235" s="309"/>
      <c r="P235" s="309"/>
      <c r="Q235" s="303"/>
    </row>
    <row r="236" spans="2:17" ht="15.75" thickBot="1">
      <c r="B236" s="315"/>
      <c r="C236" s="315"/>
      <c r="D236" s="315"/>
      <c r="E236" s="315"/>
      <c r="F236" s="309"/>
      <c r="G236" s="309"/>
      <c r="H236" s="309"/>
      <c r="I236" s="309"/>
      <c r="J236" s="309"/>
      <c r="K236" s="309"/>
      <c r="L236" s="320"/>
      <c r="M236" s="309"/>
      <c r="N236" s="309"/>
      <c r="P236" s="309"/>
      <c r="Q236" s="303"/>
    </row>
    <row r="237" spans="2:17" ht="15.75" thickBot="1">
      <c r="B237" s="316"/>
      <c r="C237" s="316"/>
      <c r="D237" s="316"/>
      <c r="E237" s="316"/>
      <c r="F237" s="309"/>
      <c r="G237" s="309"/>
      <c r="H237" s="309"/>
      <c r="I237" s="309"/>
      <c r="J237" s="309"/>
      <c r="K237" s="309"/>
      <c r="L237" s="320"/>
      <c r="M237" s="309"/>
      <c r="N237" s="309"/>
      <c r="P237" s="309"/>
      <c r="Q237" s="303"/>
    </row>
    <row r="238" spans="2:17">
      <c r="B238" s="309"/>
      <c r="C238" s="309"/>
      <c r="D238" s="309"/>
      <c r="E238" s="309"/>
      <c r="F238" s="309"/>
      <c r="G238" s="309"/>
      <c r="H238" s="309"/>
      <c r="I238" s="309"/>
      <c r="J238" s="309"/>
      <c r="K238" s="309"/>
      <c r="L238" s="320"/>
      <c r="M238" s="309"/>
      <c r="N238" s="309"/>
      <c r="P238" s="309"/>
      <c r="Q238" s="303"/>
    </row>
    <row r="239" spans="2:17">
      <c r="B239" s="309"/>
      <c r="C239" s="309"/>
      <c r="D239" s="309"/>
      <c r="E239" s="309"/>
      <c r="F239" s="309"/>
      <c r="G239" s="309"/>
      <c r="H239" s="309"/>
      <c r="I239" s="309"/>
      <c r="J239" s="309"/>
      <c r="K239" s="309"/>
      <c r="L239" s="320"/>
      <c r="M239" s="309"/>
      <c r="N239" s="309"/>
      <c r="P239" s="309"/>
      <c r="Q239" s="303"/>
    </row>
    <row r="240" spans="2:17">
      <c r="B240" s="304"/>
      <c r="C240" s="309"/>
      <c r="D240" s="309"/>
      <c r="E240" s="309"/>
      <c r="F240" s="309"/>
      <c r="G240" s="309"/>
      <c r="H240" s="309"/>
      <c r="I240" s="309"/>
      <c r="J240" s="309"/>
      <c r="K240" s="309"/>
      <c r="L240" s="320"/>
      <c r="M240" s="309"/>
      <c r="N240" s="309"/>
      <c r="P240" s="309"/>
      <c r="Q240" s="303"/>
    </row>
    <row r="241" spans="2:17">
      <c r="B241" s="297"/>
      <c r="C241" s="309"/>
      <c r="D241" s="309"/>
      <c r="E241" s="309"/>
      <c r="F241" s="309"/>
      <c r="G241" s="309"/>
      <c r="H241" s="309"/>
      <c r="I241" s="309"/>
      <c r="J241" s="309"/>
      <c r="K241" s="309"/>
      <c r="L241" s="320"/>
      <c r="M241" s="309"/>
      <c r="N241" s="309"/>
      <c r="P241" s="309"/>
      <c r="Q241" s="303"/>
    </row>
    <row r="242" spans="2:17">
      <c r="B242" s="297"/>
      <c r="C242" s="309"/>
      <c r="D242" s="309"/>
      <c r="E242" s="309"/>
      <c r="F242" s="309"/>
      <c r="G242" s="309"/>
      <c r="H242" s="309"/>
      <c r="I242" s="309"/>
      <c r="J242" s="309"/>
      <c r="K242" s="309"/>
      <c r="L242" s="320"/>
      <c r="M242" s="309"/>
      <c r="N242" s="309"/>
      <c r="P242" s="309"/>
      <c r="Q242" s="303"/>
    </row>
    <row r="243" spans="2:17">
      <c r="B243" s="297"/>
      <c r="C243" s="309"/>
      <c r="D243" s="309"/>
      <c r="E243" s="309"/>
      <c r="F243" s="309"/>
      <c r="G243" s="309"/>
      <c r="H243" s="309"/>
      <c r="I243" s="309"/>
      <c r="J243" s="309"/>
      <c r="K243" s="309"/>
      <c r="L243" s="320"/>
      <c r="M243" s="309"/>
      <c r="N243" s="309"/>
      <c r="P243" s="309"/>
      <c r="Q243" s="303"/>
    </row>
    <row r="244" spans="2:17">
      <c r="B244" s="309"/>
      <c r="C244" s="309"/>
      <c r="D244" s="309"/>
      <c r="E244" s="309"/>
      <c r="F244" s="309"/>
      <c r="G244" s="309"/>
      <c r="H244" s="309"/>
      <c r="I244" s="309"/>
      <c r="J244" s="309"/>
      <c r="K244" s="309"/>
      <c r="L244" s="320"/>
      <c r="M244" s="309"/>
      <c r="N244" s="309"/>
      <c r="P244" s="309"/>
      <c r="Q244" s="303"/>
    </row>
    <row r="245" spans="2:17">
      <c r="B245" s="309"/>
      <c r="C245" s="309"/>
      <c r="D245" s="309"/>
      <c r="E245" s="309"/>
      <c r="F245" s="309"/>
      <c r="G245" s="309"/>
      <c r="H245" s="309"/>
      <c r="I245" s="309"/>
      <c r="J245" s="309"/>
      <c r="K245" s="317"/>
      <c r="L245" s="321"/>
      <c r="M245" s="317"/>
      <c r="N245" s="317"/>
      <c r="P245" s="309"/>
      <c r="Q245" s="303"/>
    </row>
    <row r="246" spans="2:17">
      <c r="B246" s="317"/>
      <c r="C246" s="317"/>
      <c r="D246" s="317"/>
      <c r="E246" s="317"/>
      <c r="F246" s="317"/>
      <c r="G246" s="317"/>
      <c r="H246" s="317"/>
      <c r="I246" s="317"/>
      <c r="J246" s="317"/>
      <c r="K246" s="309"/>
      <c r="L246" s="320"/>
      <c r="M246" s="309"/>
      <c r="N246" s="309"/>
      <c r="P246" s="309"/>
      <c r="Q246" s="303"/>
    </row>
    <row r="247" spans="2:17">
      <c r="B247" s="309"/>
      <c r="C247" s="309"/>
      <c r="D247" s="309"/>
      <c r="E247" s="309"/>
      <c r="F247" s="309"/>
      <c r="G247" s="309"/>
      <c r="H247" s="309"/>
      <c r="I247" s="309"/>
      <c r="J247" s="309"/>
      <c r="K247" s="309"/>
      <c r="L247" s="320"/>
      <c r="M247" s="309"/>
      <c r="N247" s="309"/>
      <c r="P247" s="309"/>
      <c r="Q247" s="303"/>
    </row>
    <row r="248" spans="2:17">
      <c r="B248" s="309"/>
      <c r="C248" s="309"/>
      <c r="D248" s="309"/>
      <c r="E248" s="309"/>
      <c r="F248" s="309"/>
      <c r="G248" s="309"/>
      <c r="H248" s="309"/>
      <c r="I248" s="309"/>
      <c r="J248" s="309"/>
      <c r="K248" s="309"/>
      <c r="L248" s="320"/>
      <c r="M248" s="309"/>
      <c r="N248" s="309"/>
      <c r="P248" s="309"/>
      <c r="Q248" s="303"/>
    </row>
    <row r="249" spans="2:17">
      <c r="B249" s="304"/>
      <c r="C249" s="309"/>
      <c r="D249" s="309"/>
      <c r="E249" s="309"/>
      <c r="F249" s="309"/>
      <c r="G249" s="309"/>
      <c r="H249" s="309"/>
      <c r="I249" s="309"/>
      <c r="J249" s="309"/>
      <c r="K249" s="309"/>
      <c r="L249" s="320"/>
      <c r="M249" s="309"/>
      <c r="N249" s="309"/>
      <c r="P249" s="309"/>
      <c r="Q249" s="303"/>
    </row>
    <row r="250" spans="2:17">
      <c r="B250" s="309"/>
      <c r="C250" s="309"/>
      <c r="D250" s="309"/>
      <c r="E250" s="309"/>
      <c r="F250" s="309"/>
      <c r="G250" s="309"/>
      <c r="H250" s="309"/>
      <c r="I250" s="309"/>
      <c r="J250" s="309"/>
      <c r="K250" s="309"/>
      <c r="L250" s="320"/>
      <c r="M250" s="309"/>
      <c r="N250" s="309"/>
      <c r="P250" s="309"/>
      <c r="Q250" s="303"/>
    </row>
    <row r="251" spans="2:17">
      <c r="B251" s="309"/>
      <c r="C251" s="309"/>
      <c r="D251" s="304"/>
      <c r="E251" s="309"/>
      <c r="F251" s="309"/>
      <c r="G251" s="309"/>
      <c r="H251" s="309"/>
      <c r="I251" s="309"/>
      <c r="J251" s="309"/>
      <c r="K251" s="309"/>
      <c r="L251" s="320"/>
      <c r="M251" s="309"/>
      <c r="N251" s="309"/>
      <c r="P251" s="309"/>
      <c r="Q251" s="303"/>
    </row>
    <row r="252" spans="2:17">
      <c r="B252" s="309"/>
      <c r="C252" s="309"/>
      <c r="D252" s="304"/>
      <c r="E252" s="309"/>
      <c r="F252" s="309"/>
      <c r="G252" s="309"/>
      <c r="H252" s="309"/>
      <c r="I252" s="309"/>
      <c r="J252" s="309"/>
      <c r="K252" s="309"/>
      <c r="L252" s="320"/>
      <c r="M252" s="309"/>
      <c r="N252" s="309"/>
      <c r="P252" s="309"/>
      <c r="Q252" s="303"/>
    </row>
    <row r="253" spans="2:17">
      <c r="B253" s="309"/>
      <c r="C253" s="309"/>
      <c r="D253" s="309"/>
      <c r="E253" s="309"/>
      <c r="F253" s="309"/>
      <c r="G253" s="309"/>
      <c r="H253" s="309"/>
      <c r="I253" s="309"/>
      <c r="J253" s="309"/>
      <c r="K253" s="309"/>
      <c r="L253" s="320"/>
      <c r="M253" s="309"/>
      <c r="N253" s="309"/>
      <c r="P253" s="309"/>
      <c r="Q253" s="303"/>
    </row>
    <row r="254" spans="2:17">
      <c r="B254" s="309"/>
      <c r="C254" s="309"/>
      <c r="D254" s="309"/>
      <c r="E254" s="309"/>
      <c r="F254" s="309"/>
      <c r="G254" s="309"/>
      <c r="H254" s="309"/>
      <c r="I254" s="309"/>
      <c r="J254" s="309"/>
      <c r="K254" s="309"/>
      <c r="L254" s="320"/>
      <c r="M254" s="309"/>
      <c r="N254" s="309"/>
      <c r="P254" s="309"/>
      <c r="Q254" s="303"/>
    </row>
    <row r="255" spans="2:17">
      <c r="B255" s="304"/>
      <c r="C255" s="309"/>
      <c r="D255" s="309"/>
      <c r="E255" s="309"/>
      <c r="F255" s="309"/>
      <c r="G255" s="309"/>
      <c r="H255" s="309"/>
      <c r="I255" s="309"/>
      <c r="J255" s="309"/>
      <c r="K255" s="309"/>
      <c r="L255" s="320"/>
      <c r="M255" s="309"/>
      <c r="N255" s="309"/>
      <c r="P255" s="309"/>
      <c r="Q255" s="303"/>
    </row>
    <row r="256" spans="2:17" ht="15.75" thickBot="1">
      <c r="B256" s="309"/>
      <c r="C256" s="309"/>
      <c r="D256" s="309"/>
      <c r="E256" s="309"/>
      <c r="F256" s="309"/>
      <c r="G256" s="309"/>
      <c r="H256" s="309"/>
      <c r="I256" s="309"/>
      <c r="J256" s="309"/>
      <c r="K256" s="309"/>
      <c r="L256" s="320"/>
      <c r="M256" s="309"/>
      <c r="N256" s="309"/>
      <c r="P256" s="309"/>
      <c r="Q256" s="303"/>
    </row>
    <row r="257" spans="2:17" ht="15.75" thickBot="1">
      <c r="B257" s="314"/>
      <c r="C257" s="314"/>
      <c r="D257" s="314"/>
      <c r="E257" s="314"/>
      <c r="F257" s="309"/>
      <c r="G257" s="309"/>
      <c r="H257" s="309"/>
      <c r="I257" s="309"/>
      <c r="J257" s="309"/>
      <c r="K257" s="309"/>
      <c r="L257" s="320"/>
      <c r="M257" s="309"/>
      <c r="N257" s="309"/>
      <c r="P257" s="309"/>
      <c r="Q257" s="303"/>
    </row>
    <row r="258" spans="2:17" ht="15.75" thickBot="1">
      <c r="B258" s="315"/>
      <c r="C258" s="315"/>
      <c r="D258" s="315"/>
      <c r="E258" s="315"/>
      <c r="F258" s="309"/>
      <c r="G258" s="309"/>
      <c r="H258" s="309"/>
      <c r="I258" s="309"/>
      <c r="J258" s="309"/>
      <c r="K258" s="309"/>
      <c r="L258" s="320"/>
      <c r="M258" s="309"/>
      <c r="N258" s="309"/>
      <c r="P258" s="309"/>
      <c r="Q258" s="303"/>
    </row>
    <row r="259" spans="2:17" ht="15.75" thickBot="1">
      <c r="B259" s="316"/>
      <c r="C259" s="316"/>
      <c r="D259" s="316"/>
      <c r="E259" s="316"/>
      <c r="F259" s="309"/>
      <c r="G259" s="309"/>
      <c r="H259" s="309"/>
      <c r="I259" s="309"/>
      <c r="J259" s="309"/>
      <c r="K259" s="309"/>
      <c r="L259" s="320"/>
      <c r="M259" s="309"/>
      <c r="N259" s="309"/>
      <c r="P259" s="309"/>
      <c r="Q259" s="303"/>
    </row>
    <row r="260" spans="2:17" ht="15.75" thickBot="1">
      <c r="B260" s="315"/>
      <c r="C260" s="315"/>
      <c r="D260" s="315"/>
      <c r="E260" s="315"/>
      <c r="F260" s="309"/>
      <c r="G260" s="309"/>
      <c r="H260" s="309"/>
      <c r="I260" s="309"/>
      <c r="J260" s="309"/>
      <c r="K260" s="309"/>
      <c r="L260" s="320"/>
      <c r="M260" s="309"/>
      <c r="N260" s="309"/>
      <c r="P260" s="309"/>
      <c r="Q260" s="303"/>
    </row>
    <row r="261" spans="2:17" ht="15.75" thickBot="1">
      <c r="B261" s="316"/>
      <c r="C261" s="316"/>
      <c r="D261" s="316"/>
      <c r="E261" s="316"/>
      <c r="F261" s="309"/>
      <c r="G261" s="309"/>
      <c r="H261" s="309"/>
      <c r="I261" s="309"/>
      <c r="J261" s="309"/>
      <c r="K261" s="309"/>
      <c r="L261" s="320"/>
      <c r="M261" s="309"/>
      <c r="N261" s="309"/>
      <c r="P261" s="309"/>
      <c r="Q261" s="303"/>
    </row>
    <row r="262" spans="2:17">
      <c r="B262" s="309"/>
      <c r="C262" s="309"/>
      <c r="D262" s="309"/>
      <c r="E262" s="309"/>
      <c r="F262" s="309"/>
      <c r="G262" s="309"/>
      <c r="H262" s="309"/>
      <c r="I262" s="309"/>
      <c r="J262" s="309"/>
      <c r="K262" s="309"/>
      <c r="L262" s="320"/>
      <c r="M262" s="309"/>
      <c r="N262" s="309"/>
      <c r="P262" s="309"/>
      <c r="Q262" s="303"/>
    </row>
    <row r="263" spans="2:17">
      <c r="B263" s="309"/>
      <c r="C263" s="309"/>
      <c r="D263" s="309"/>
      <c r="E263" s="309"/>
      <c r="F263" s="309"/>
      <c r="G263" s="309"/>
      <c r="H263" s="309"/>
      <c r="I263" s="309"/>
      <c r="J263" s="309"/>
      <c r="K263" s="309"/>
      <c r="L263" s="320"/>
      <c r="M263" s="309"/>
      <c r="N263" s="309"/>
      <c r="P263" s="309"/>
      <c r="Q263" s="303"/>
    </row>
    <row r="264" spans="2:17">
      <c r="B264" s="304"/>
      <c r="C264" s="309"/>
      <c r="D264" s="309"/>
      <c r="E264" s="309"/>
      <c r="F264" s="309"/>
      <c r="G264" s="309"/>
      <c r="H264" s="309"/>
      <c r="I264" s="309"/>
      <c r="J264" s="309"/>
      <c r="K264" s="309"/>
      <c r="L264" s="320"/>
      <c r="M264" s="309"/>
      <c r="N264" s="309"/>
      <c r="P264" s="309"/>
      <c r="Q264" s="303"/>
    </row>
    <row r="265" spans="2:17">
      <c r="B265" s="297"/>
      <c r="C265" s="309"/>
      <c r="D265" s="309"/>
      <c r="E265" s="309"/>
      <c r="F265" s="309"/>
      <c r="G265" s="309"/>
      <c r="H265" s="309"/>
      <c r="I265" s="309"/>
      <c r="J265" s="309"/>
      <c r="K265" s="309"/>
      <c r="L265" s="320"/>
      <c r="M265" s="309"/>
      <c r="N265" s="309"/>
      <c r="P265" s="309"/>
      <c r="Q265" s="303"/>
    </row>
    <row r="266" spans="2:17">
      <c r="B266" s="297"/>
      <c r="C266" s="309"/>
      <c r="D266" s="309"/>
      <c r="E266" s="309"/>
      <c r="F266" s="309"/>
      <c r="G266" s="309"/>
      <c r="H266" s="309"/>
      <c r="I266" s="309"/>
      <c r="J266" s="309"/>
      <c r="K266" s="309"/>
      <c r="L266" s="320"/>
      <c r="M266" s="309"/>
      <c r="N266" s="309"/>
      <c r="P266" s="309"/>
      <c r="Q266" s="303"/>
    </row>
    <row r="267" spans="2:17">
      <c r="B267" s="297"/>
      <c r="C267" s="309"/>
      <c r="D267" s="309"/>
      <c r="E267" s="309"/>
      <c r="F267" s="309"/>
      <c r="G267" s="309"/>
      <c r="H267" s="309"/>
      <c r="I267" s="309"/>
      <c r="J267" s="309"/>
      <c r="K267" s="309"/>
      <c r="L267" s="320"/>
      <c r="M267" s="309"/>
      <c r="N267" s="309"/>
      <c r="P267" s="309"/>
      <c r="Q267" s="303"/>
    </row>
    <row r="268" spans="2:17">
      <c r="B268" s="309"/>
      <c r="C268" s="309"/>
      <c r="D268" s="309"/>
      <c r="E268" s="309"/>
      <c r="F268" s="309"/>
      <c r="G268" s="309"/>
      <c r="H268" s="309"/>
      <c r="I268" s="309"/>
      <c r="J268" s="309"/>
      <c r="K268" s="309"/>
      <c r="L268" s="320"/>
      <c r="M268" s="309"/>
      <c r="N268" s="309"/>
      <c r="P268" s="309"/>
      <c r="Q268" s="303"/>
    </row>
    <row r="269" spans="2:17">
      <c r="B269" s="317"/>
      <c r="C269" s="317"/>
      <c r="D269" s="317"/>
      <c r="E269" s="317"/>
      <c r="F269" s="317"/>
      <c r="G269" s="317"/>
      <c r="H269" s="317"/>
      <c r="I269" s="317"/>
      <c r="J269" s="317"/>
      <c r="K269" s="309"/>
      <c r="L269" s="320"/>
      <c r="M269" s="309"/>
      <c r="N269" s="309"/>
      <c r="P269" s="309"/>
      <c r="Q269" s="303"/>
    </row>
    <row r="270" spans="2:17">
      <c r="B270" s="309"/>
      <c r="C270" s="309"/>
      <c r="D270" s="309"/>
      <c r="E270" s="309"/>
      <c r="F270" s="309"/>
      <c r="G270" s="309"/>
      <c r="H270" s="309"/>
      <c r="I270" s="309"/>
      <c r="J270" s="309"/>
      <c r="K270" s="309"/>
      <c r="L270" s="320"/>
      <c r="M270" s="309"/>
      <c r="N270" s="309"/>
      <c r="P270" s="309"/>
      <c r="Q270" s="303"/>
    </row>
    <row r="271" spans="2:17">
      <c r="B271" s="309"/>
      <c r="C271" s="309"/>
      <c r="D271" s="309"/>
      <c r="E271" s="309"/>
      <c r="F271" s="309"/>
      <c r="G271" s="309"/>
      <c r="H271" s="309"/>
      <c r="I271" s="309"/>
      <c r="J271" s="309"/>
      <c r="K271" s="309"/>
      <c r="L271" s="320"/>
      <c r="M271" s="309"/>
      <c r="N271" s="309"/>
      <c r="P271" s="309"/>
      <c r="Q271" s="303"/>
    </row>
    <row r="272" spans="2:17">
      <c r="B272" s="304"/>
      <c r="C272" s="309"/>
      <c r="D272" s="309"/>
      <c r="E272" s="309"/>
      <c r="F272" s="309"/>
      <c r="G272" s="309"/>
      <c r="H272" s="309"/>
      <c r="I272" s="309"/>
      <c r="J272" s="309"/>
      <c r="K272" s="309"/>
      <c r="L272" s="320"/>
      <c r="M272" s="309"/>
      <c r="N272" s="309"/>
      <c r="P272" s="309"/>
      <c r="Q272" s="303"/>
    </row>
    <row r="273" spans="2:17">
      <c r="B273" s="309"/>
      <c r="C273" s="309"/>
      <c r="D273" s="309"/>
      <c r="E273" s="309"/>
      <c r="F273" s="309"/>
      <c r="G273" s="309"/>
      <c r="H273" s="309"/>
      <c r="I273" s="309"/>
      <c r="J273" s="309"/>
      <c r="K273" s="309"/>
      <c r="L273" s="320"/>
      <c r="M273" s="309"/>
      <c r="N273" s="309"/>
      <c r="P273" s="309"/>
      <c r="Q273" s="303"/>
    </row>
    <row r="274" spans="2:17">
      <c r="B274" s="309"/>
      <c r="C274" s="309"/>
      <c r="D274" s="304"/>
      <c r="E274" s="309"/>
      <c r="F274" s="309"/>
      <c r="G274" s="309"/>
      <c r="H274" s="309"/>
      <c r="I274" s="309"/>
      <c r="J274" s="309"/>
      <c r="K274" s="309"/>
      <c r="L274" s="320"/>
      <c r="M274" s="309"/>
      <c r="N274" s="309"/>
      <c r="P274" s="309"/>
      <c r="Q274" s="303"/>
    </row>
    <row r="275" spans="2:17">
      <c r="B275" s="309"/>
      <c r="C275" s="309"/>
      <c r="D275" s="304"/>
      <c r="E275" s="309"/>
      <c r="F275" s="309"/>
      <c r="G275" s="309"/>
      <c r="H275" s="309"/>
      <c r="I275" s="309"/>
      <c r="J275" s="309"/>
      <c r="K275" s="309"/>
      <c r="L275" s="320"/>
      <c r="M275" s="309"/>
      <c r="N275" s="309"/>
      <c r="P275" s="309"/>
      <c r="Q275" s="303"/>
    </row>
    <row r="276" spans="2:17">
      <c r="B276" s="309"/>
      <c r="C276" s="309"/>
      <c r="D276" s="309"/>
      <c r="E276" s="309"/>
      <c r="F276" s="309"/>
      <c r="G276" s="309"/>
      <c r="H276" s="309"/>
      <c r="I276" s="309"/>
      <c r="J276" s="309"/>
      <c r="K276" s="309"/>
      <c r="L276" s="320"/>
      <c r="M276" s="309"/>
      <c r="N276" s="309"/>
      <c r="P276" s="309"/>
      <c r="Q276" s="303"/>
    </row>
    <row r="277" spans="2:17">
      <c r="B277" s="309"/>
      <c r="C277" s="309"/>
      <c r="D277" s="309"/>
      <c r="E277" s="309"/>
      <c r="F277" s="309"/>
      <c r="G277" s="309"/>
      <c r="H277" s="309"/>
      <c r="I277" s="309"/>
      <c r="J277" s="309"/>
      <c r="K277" s="309"/>
      <c r="L277" s="320"/>
      <c r="M277" s="309"/>
      <c r="N277" s="309"/>
      <c r="P277" s="309"/>
      <c r="Q277" s="303"/>
    </row>
    <row r="278" spans="2:17">
      <c r="B278" s="304"/>
      <c r="C278" s="309"/>
      <c r="D278" s="309"/>
      <c r="E278" s="309"/>
      <c r="F278" s="309"/>
      <c r="G278" s="309"/>
      <c r="H278" s="309"/>
      <c r="I278" s="309"/>
      <c r="J278" s="309"/>
      <c r="K278" s="309"/>
      <c r="L278" s="320"/>
      <c r="M278" s="309"/>
      <c r="N278" s="309"/>
      <c r="P278" s="309"/>
      <c r="Q278" s="303"/>
    </row>
    <row r="279" spans="2:17" ht="15.75" thickBot="1">
      <c r="B279" s="309"/>
      <c r="C279" s="309"/>
      <c r="D279" s="309"/>
      <c r="E279" s="309"/>
      <c r="F279" s="309"/>
      <c r="G279" s="309"/>
      <c r="H279" s="309"/>
      <c r="I279" s="309"/>
      <c r="J279" s="309"/>
      <c r="K279" s="309"/>
      <c r="L279" s="320"/>
      <c r="M279" s="309"/>
      <c r="N279" s="309"/>
      <c r="P279" s="309"/>
      <c r="Q279" s="303"/>
    </row>
    <row r="280" spans="2:17" ht="15.75" thickBot="1">
      <c r="B280" s="314"/>
      <c r="C280" s="314"/>
      <c r="D280" s="314"/>
      <c r="E280" s="314"/>
      <c r="F280" s="309"/>
      <c r="G280" s="309"/>
      <c r="H280" s="309"/>
      <c r="I280" s="309"/>
      <c r="J280" s="309"/>
      <c r="K280" s="309"/>
      <c r="L280" s="320"/>
      <c r="M280" s="309"/>
      <c r="N280" s="309"/>
      <c r="P280" s="309"/>
      <c r="Q280" s="303"/>
    </row>
    <row r="281" spans="2:17" ht="15.75" thickBot="1">
      <c r="B281" s="315"/>
      <c r="C281" s="315"/>
      <c r="D281" s="315"/>
      <c r="E281" s="315"/>
      <c r="F281" s="309"/>
      <c r="G281" s="309"/>
      <c r="H281" s="309"/>
      <c r="I281" s="309"/>
      <c r="J281" s="309"/>
      <c r="K281" s="309"/>
      <c r="L281" s="320"/>
      <c r="M281" s="309"/>
      <c r="N281" s="309"/>
      <c r="P281" s="309"/>
      <c r="Q281" s="303"/>
    </row>
    <row r="282" spans="2:17" ht="15.75" thickBot="1">
      <c r="B282" s="316"/>
      <c r="C282" s="316"/>
      <c r="D282" s="316"/>
      <c r="E282" s="316"/>
      <c r="F282" s="309"/>
      <c r="G282" s="309"/>
      <c r="H282" s="309"/>
      <c r="I282" s="309"/>
      <c r="J282" s="309"/>
      <c r="K282" s="309"/>
      <c r="L282" s="320"/>
      <c r="M282" s="309"/>
      <c r="N282" s="309"/>
      <c r="P282" s="309"/>
      <c r="Q282" s="303"/>
    </row>
    <row r="283" spans="2:17" ht="15.75" thickBot="1">
      <c r="B283" s="315"/>
      <c r="C283" s="315"/>
      <c r="D283" s="315"/>
      <c r="E283" s="315"/>
      <c r="F283" s="309"/>
      <c r="G283" s="309"/>
      <c r="H283" s="309"/>
      <c r="I283" s="309"/>
      <c r="J283" s="309"/>
      <c r="K283" s="309"/>
      <c r="L283" s="320"/>
      <c r="M283" s="309"/>
      <c r="N283" s="309"/>
      <c r="P283" s="309"/>
      <c r="Q283" s="303"/>
    </row>
    <row r="284" spans="2:17" ht="15.75" thickBot="1">
      <c r="B284" s="316"/>
      <c r="C284" s="316"/>
      <c r="D284" s="316"/>
      <c r="E284" s="316"/>
      <c r="F284" s="309"/>
      <c r="G284" s="309"/>
      <c r="H284" s="309"/>
      <c r="I284" s="309"/>
      <c r="J284" s="309"/>
      <c r="K284" s="309"/>
      <c r="L284" s="320"/>
      <c r="M284" s="309"/>
      <c r="N284" s="309"/>
      <c r="P284" s="309"/>
      <c r="Q284" s="303"/>
    </row>
    <row r="285" spans="2:17">
      <c r="B285" s="309"/>
      <c r="C285" s="309"/>
      <c r="D285" s="309"/>
      <c r="E285" s="309"/>
      <c r="F285" s="309"/>
      <c r="G285" s="309"/>
      <c r="H285" s="309"/>
      <c r="I285" s="309"/>
      <c r="J285" s="309"/>
      <c r="K285" s="309"/>
      <c r="L285" s="320"/>
      <c r="M285" s="309"/>
      <c r="N285" s="309"/>
      <c r="P285" s="309"/>
      <c r="Q285" s="303"/>
    </row>
    <row r="286" spans="2:17">
      <c r="B286" s="304"/>
      <c r="C286" s="309"/>
      <c r="D286" s="309"/>
      <c r="E286" s="309"/>
      <c r="F286" s="309"/>
      <c r="G286" s="309"/>
      <c r="H286" s="309"/>
      <c r="I286" s="309"/>
      <c r="J286" s="309"/>
      <c r="K286" s="309"/>
      <c r="L286" s="320"/>
      <c r="M286" s="309"/>
      <c r="N286" s="309"/>
      <c r="P286" s="309"/>
      <c r="Q286" s="303"/>
    </row>
    <row r="287" spans="2:17">
      <c r="B287" s="297"/>
      <c r="C287" s="309"/>
      <c r="D287" s="309"/>
      <c r="E287" s="309"/>
      <c r="F287" s="309"/>
      <c r="G287" s="309"/>
      <c r="H287" s="309"/>
      <c r="I287" s="309"/>
      <c r="J287" s="309"/>
      <c r="K287" s="309"/>
      <c r="L287" s="320"/>
      <c r="M287" s="309"/>
      <c r="N287" s="309"/>
      <c r="P287" s="309"/>
      <c r="Q287" s="303"/>
    </row>
    <row r="288" spans="2:17">
      <c r="B288" s="297"/>
      <c r="C288" s="309"/>
      <c r="D288" s="309"/>
      <c r="E288" s="309"/>
      <c r="F288" s="309"/>
      <c r="G288" s="309"/>
      <c r="H288" s="309"/>
      <c r="I288" s="309"/>
      <c r="J288" s="309"/>
      <c r="K288" s="309"/>
      <c r="L288" s="320"/>
      <c r="M288" s="309"/>
      <c r="N288" s="309"/>
      <c r="P288" s="309"/>
      <c r="Q288" s="303"/>
    </row>
    <row r="289" spans="2:17">
      <c r="B289" s="297"/>
      <c r="C289" s="309"/>
      <c r="D289" s="309"/>
      <c r="E289" s="309"/>
      <c r="F289" s="309"/>
      <c r="G289" s="309"/>
      <c r="H289" s="309"/>
      <c r="I289" s="309"/>
      <c r="J289" s="309"/>
      <c r="K289" s="309"/>
      <c r="L289" s="320"/>
      <c r="M289" s="309"/>
      <c r="N289" s="309"/>
      <c r="P289" s="309"/>
      <c r="Q289" s="303"/>
    </row>
    <row r="290" spans="2:17">
      <c r="B290" s="309"/>
      <c r="C290" s="309"/>
      <c r="D290" s="309"/>
      <c r="E290" s="309"/>
      <c r="F290" s="309"/>
      <c r="G290" s="309"/>
      <c r="H290" s="309"/>
      <c r="I290" s="309"/>
      <c r="J290" s="309"/>
      <c r="K290" s="309"/>
      <c r="L290" s="320"/>
      <c r="M290" s="309"/>
      <c r="N290" s="309"/>
      <c r="P290" s="309"/>
      <c r="Q290" s="303"/>
    </row>
    <row r="291" spans="2:17">
      <c r="B291" s="309"/>
      <c r="C291" s="309"/>
      <c r="D291" s="309"/>
      <c r="E291" s="309"/>
      <c r="F291" s="309"/>
      <c r="G291" s="309"/>
      <c r="H291" s="309"/>
      <c r="I291" s="309"/>
      <c r="J291" s="309"/>
      <c r="K291" s="309"/>
      <c r="L291" s="320"/>
      <c r="M291" s="309"/>
      <c r="N291" s="309"/>
      <c r="P291" s="309"/>
      <c r="Q291" s="303"/>
    </row>
    <row r="292" spans="2:17">
      <c r="B292" s="317"/>
      <c r="C292" s="317"/>
      <c r="D292" s="317"/>
      <c r="E292" s="317"/>
      <c r="F292" s="317"/>
      <c r="G292" s="317"/>
      <c r="H292" s="317"/>
      <c r="I292" s="317"/>
      <c r="J292" s="317"/>
      <c r="K292" s="317"/>
      <c r="L292" s="321"/>
      <c r="M292" s="317"/>
      <c r="N292" s="317"/>
      <c r="P292" s="309"/>
      <c r="Q292" s="303"/>
    </row>
    <row r="293" spans="2:17">
      <c r="B293" s="309"/>
      <c r="C293" s="309"/>
      <c r="D293" s="309"/>
      <c r="E293" s="309"/>
      <c r="F293" s="309"/>
      <c r="G293" s="309"/>
      <c r="H293" s="309"/>
      <c r="I293" s="309"/>
      <c r="J293" s="309"/>
      <c r="K293" s="309"/>
      <c r="L293" s="320"/>
      <c r="M293" s="309"/>
      <c r="N293" s="309"/>
      <c r="P293" s="309"/>
      <c r="Q293" s="303"/>
    </row>
    <row r="294" spans="2:17">
      <c r="B294" s="309"/>
      <c r="C294" s="309"/>
      <c r="D294" s="309"/>
      <c r="E294" s="309"/>
      <c r="F294" s="309"/>
      <c r="G294" s="309"/>
      <c r="H294" s="309"/>
      <c r="I294" s="309"/>
      <c r="J294" s="309"/>
      <c r="K294" s="309"/>
      <c r="L294" s="320"/>
      <c r="M294" s="309"/>
      <c r="N294" s="309"/>
      <c r="P294" s="309"/>
      <c r="Q294" s="303"/>
    </row>
    <row r="295" spans="2:17">
      <c r="B295" s="309"/>
      <c r="C295" s="309"/>
      <c r="D295" s="309"/>
      <c r="E295" s="309"/>
      <c r="F295" s="309"/>
      <c r="G295" s="309"/>
      <c r="H295" s="309"/>
      <c r="I295" s="309"/>
      <c r="J295" s="309"/>
      <c r="K295" s="309"/>
      <c r="L295" s="320"/>
      <c r="M295" s="309"/>
      <c r="N295" s="309"/>
      <c r="P295" s="309"/>
      <c r="Q295" s="303"/>
    </row>
    <row r="296" spans="2:17">
      <c r="B296" s="309"/>
      <c r="C296" s="309"/>
      <c r="D296" s="309"/>
      <c r="E296" s="309"/>
      <c r="F296" s="309"/>
      <c r="G296" s="309"/>
      <c r="H296" s="309"/>
      <c r="I296" s="309"/>
      <c r="J296" s="309"/>
      <c r="K296" s="309"/>
      <c r="L296" s="320"/>
      <c r="M296" s="309"/>
      <c r="N296" s="309"/>
      <c r="P296" s="309"/>
      <c r="Q296" s="303"/>
    </row>
    <row r="297" spans="2:17">
      <c r="B297" s="309"/>
      <c r="C297" s="309"/>
      <c r="D297" s="309"/>
      <c r="E297" s="309"/>
      <c r="F297" s="309"/>
      <c r="G297" s="309"/>
      <c r="H297" s="309"/>
      <c r="I297" s="309"/>
      <c r="J297" s="309"/>
      <c r="K297" s="309"/>
      <c r="L297" s="320"/>
      <c r="M297" s="309"/>
      <c r="N297" s="309"/>
      <c r="P297" s="309"/>
      <c r="Q297" s="303"/>
    </row>
    <row r="298" spans="2:17">
      <c r="B298" s="309"/>
      <c r="C298" s="309"/>
      <c r="D298" s="309"/>
      <c r="E298" s="309"/>
      <c r="F298" s="309"/>
      <c r="G298" s="309"/>
      <c r="H298" s="309"/>
      <c r="I298" s="309"/>
      <c r="J298" s="309"/>
      <c r="K298" s="309"/>
      <c r="L298" s="320"/>
      <c r="M298" s="309"/>
      <c r="N298" s="309"/>
      <c r="P298" s="309"/>
      <c r="Q298" s="303"/>
    </row>
    <row r="299" spans="2:17">
      <c r="B299" s="188"/>
      <c r="C299" s="309"/>
      <c r="D299" s="309"/>
      <c r="E299" s="309"/>
      <c r="F299" s="309"/>
      <c r="G299" s="309"/>
      <c r="H299" s="309"/>
      <c r="I299" s="309"/>
      <c r="J299" s="309"/>
      <c r="K299" s="309"/>
      <c r="L299" s="320"/>
      <c r="M299" s="309"/>
      <c r="N299" s="309"/>
      <c r="P299" s="309"/>
      <c r="Q299" s="303"/>
    </row>
    <row r="300" spans="2:17">
      <c r="B300" s="188"/>
      <c r="C300" s="309"/>
      <c r="D300" s="309"/>
      <c r="E300" s="309"/>
      <c r="F300" s="309"/>
      <c r="G300" s="309"/>
      <c r="H300" s="309"/>
      <c r="I300" s="309"/>
      <c r="J300" s="309"/>
      <c r="K300" s="309"/>
      <c r="L300" s="320"/>
      <c r="M300" s="309"/>
      <c r="N300" s="309"/>
      <c r="P300" s="309"/>
      <c r="Q300" s="303"/>
    </row>
    <row r="301" spans="2:17">
      <c r="B301" s="309"/>
      <c r="C301" s="309"/>
      <c r="D301" s="309"/>
      <c r="E301" s="309"/>
      <c r="F301" s="309"/>
      <c r="G301" s="309"/>
      <c r="H301" s="309"/>
      <c r="I301" s="309"/>
      <c r="J301" s="309"/>
      <c r="K301" s="309"/>
      <c r="L301" s="320"/>
      <c r="M301" s="309"/>
      <c r="N301" s="309"/>
      <c r="P301" s="309"/>
      <c r="Q301" s="303"/>
    </row>
    <row r="302" spans="2:17">
      <c r="B302" s="188"/>
      <c r="C302" s="309"/>
      <c r="D302" s="309"/>
      <c r="E302" s="309"/>
      <c r="F302" s="309"/>
      <c r="G302" s="309"/>
      <c r="H302" s="309"/>
      <c r="I302" s="309"/>
      <c r="J302" s="309"/>
      <c r="K302" s="309"/>
      <c r="L302" s="320"/>
      <c r="M302" s="309"/>
      <c r="N302" s="309"/>
      <c r="P302" s="309"/>
      <c r="Q302" s="303"/>
    </row>
    <row r="303" spans="2:17">
      <c r="B303" s="188"/>
      <c r="C303" s="309"/>
      <c r="D303" s="309"/>
      <c r="E303" s="309"/>
      <c r="F303" s="309"/>
      <c r="G303" s="309"/>
      <c r="H303" s="309"/>
      <c r="I303" s="309"/>
      <c r="J303" s="309"/>
      <c r="K303" s="309"/>
      <c r="L303" s="320"/>
      <c r="M303" s="309"/>
      <c r="N303" s="309"/>
      <c r="P303" s="309"/>
      <c r="Q303" s="303"/>
    </row>
    <row r="304" spans="2:17">
      <c r="B304" s="309"/>
      <c r="C304" s="309"/>
      <c r="D304" s="309"/>
      <c r="E304" s="309"/>
      <c r="F304" s="309"/>
      <c r="G304" s="309"/>
      <c r="H304" s="309"/>
      <c r="I304" s="309"/>
      <c r="J304" s="309"/>
      <c r="K304" s="309"/>
      <c r="L304" s="320"/>
      <c r="M304" s="309"/>
      <c r="N304" s="309"/>
      <c r="P304" s="309"/>
      <c r="Q304" s="303"/>
    </row>
    <row r="305" spans="2:17">
      <c r="B305" s="297"/>
      <c r="C305" s="309"/>
      <c r="D305" s="309"/>
      <c r="E305" s="309"/>
      <c r="F305" s="309"/>
      <c r="G305" s="309"/>
      <c r="H305" s="309"/>
      <c r="I305" s="309"/>
      <c r="J305" s="309"/>
      <c r="K305" s="309"/>
      <c r="L305" s="320"/>
      <c r="M305" s="309"/>
      <c r="N305" s="309"/>
      <c r="P305" s="309"/>
      <c r="Q305" s="303"/>
    </row>
    <row r="306" spans="2:17">
      <c r="B306" s="310"/>
      <c r="C306" s="309"/>
      <c r="D306" s="309"/>
      <c r="E306" s="309"/>
      <c r="F306" s="309"/>
      <c r="G306" s="309"/>
      <c r="H306" s="309"/>
      <c r="I306" s="309"/>
      <c r="J306" s="309"/>
      <c r="K306" s="309"/>
      <c r="L306" s="320"/>
      <c r="M306" s="309"/>
      <c r="N306" s="309"/>
      <c r="P306" s="309"/>
      <c r="Q306" s="303"/>
    </row>
    <row r="307" spans="2:17">
      <c r="B307" s="189"/>
      <c r="C307" s="309"/>
      <c r="D307" s="309"/>
      <c r="E307" s="309"/>
      <c r="F307" s="309"/>
      <c r="G307" s="309"/>
      <c r="H307" s="309"/>
      <c r="I307" s="309"/>
      <c r="J307" s="309"/>
      <c r="K307" s="309"/>
      <c r="L307" s="320"/>
      <c r="M307" s="309"/>
      <c r="N307" s="309"/>
      <c r="P307" s="309"/>
      <c r="Q307" s="303"/>
    </row>
    <row r="308" spans="2:17">
      <c r="B308" s="189"/>
      <c r="C308" s="309"/>
      <c r="D308" s="309"/>
      <c r="E308" s="309"/>
      <c r="F308" s="309"/>
      <c r="G308" s="309"/>
      <c r="H308" s="309"/>
      <c r="I308" s="309"/>
      <c r="J308" s="309"/>
      <c r="K308" s="309"/>
      <c r="L308" s="320"/>
      <c r="M308" s="309"/>
      <c r="N308" s="309"/>
      <c r="P308" s="309"/>
      <c r="Q308" s="303"/>
    </row>
    <row r="309" spans="2:17">
      <c r="B309" s="189"/>
      <c r="C309" s="309"/>
      <c r="D309" s="309"/>
      <c r="E309" s="309"/>
      <c r="F309" s="309"/>
      <c r="G309" s="309"/>
      <c r="H309" s="309"/>
      <c r="I309" s="309"/>
      <c r="J309" s="309"/>
      <c r="K309" s="309"/>
      <c r="L309" s="320"/>
      <c r="M309" s="309"/>
      <c r="N309" s="309"/>
      <c r="P309" s="309"/>
      <c r="Q309" s="303"/>
    </row>
    <row r="310" spans="2:17">
      <c r="B310" s="189"/>
      <c r="C310" s="309"/>
      <c r="D310" s="309"/>
      <c r="E310" s="309"/>
      <c r="F310" s="309"/>
      <c r="G310" s="309"/>
      <c r="H310" s="309"/>
      <c r="I310" s="309"/>
      <c r="J310" s="309"/>
      <c r="K310" s="309"/>
      <c r="L310" s="320"/>
      <c r="M310" s="309"/>
      <c r="N310" s="309"/>
      <c r="P310" s="309"/>
      <c r="Q310" s="303"/>
    </row>
    <row r="311" spans="2:17">
      <c r="B311" s="310"/>
      <c r="C311" s="309"/>
      <c r="D311" s="309"/>
      <c r="E311" s="309"/>
      <c r="F311" s="309"/>
      <c r="G311" s="309"/>
      <c r="H311" s="309"/>
      <c r="I311" s="309"/>
      <c r="J311" s="309"/>
      <c r="K311" s="309"/>
      <c r="L311" s="320"/>
      <c r="M311" s="309"/>
      <c r="N311" s="309"/>
      <c r="P311" s="309"/>
      <c r="Q311" s="303"/>
    </row>
    <row r="312" spans="2:17">
      <c r="B312" s="189"/>
      <c r="C312" s="309"/>
      <c r="D312" s="309"/>
      <c r="E312" s="309"/>
      <c r="F312" s="309"/>
      <c r="G312" s="309"/>
      <c r="H312" s="309"/>
      <c r="I312" s="309"/>
      <c r="J312" s="309"/>
      <c r="K312" s="309"/>
      <c r="L312" s="320"/>
      <c r="M312" s="309"/>
      <c r="N312" s="309"/>
      <c r="P312" s="309"/>
      <c r="Q312" s="303"/>
    </row>
    <row r="313" spans="2:17">
      <c r="B313" s="189"/>
      <c r="C313" s="309"/>
      <c r="D313" s="309"/>
      <c r="E313" s="309"/>
      <c r="F313" s="309"/>
      <c r="G313" s="309"/>
      <c r="H313" s="309"/>
      <c r="I313" s="309"/>
      <c r="J313" s="309"/>
      <c r="K313" s="309"/>
      <c r="L313" s="320"/>
      <c r="M313" s="309"/>
      <c r="N313" s="309"/>
      <c r="P313" s="309"/>
      <c r="Q313" s="303"/>
    </row>
    <row r="314" spans="2:17">
      <c r="B314" s="189"/>
      <c r="C314" s="309"/>
      <c r="D314" s="309"/>
      <c r="E314" s="309"/>
      <c r="F314" s="309"/>
      <c r="G314" s="309"/>
      <c r="H314" s="309"/>
      <c r="I314" s="309"/>
      <c r="J314" s="309"/>
      <c r="K314" s="309"/>
      <c r="L314" s="320"/>
      <c r="M314" s="309"/>
      <c r="N314" s="309"/>
      <c r="P314" s="309"/>
      <c r="Q314" s="303"/>
    </row>
    <row r="315" spans="2:17">
      <c r="B315" s="310"/>
      <c r="C315" s="309"/>
      <c r="D315" s="309"/>
      <c r="E315" s="309"/>
      <c r="F315" s="309"/>
      <c r="G315" s="309"/>
      <c r="H315" s="309"/>
      <c r="I315" s="309"/>
      <c r="J315" s="309"/>
      <c r="K315" s="309"/>
      <c r="L315" s="320"/>
      <c r="M315" s="309"/>
      <c r="N315" s="309"/>
      <c r="P315" s="309"/>
      <c r="Q315" s="303"/>
    </row>
    <row r="316" spans="2:17">
      <c r="B316" s="189"/>
      <c r="C316" s="309"/>
      <c r="D316" s="309"/>
      <c r="E316" s="309"/>
      <c r="F316" s="309"/>
      <c r="G316" s="309"/>
      <c r="H316" s="309"/>
      <c r="I316" s="309"/>
      <c r="J316" s="309"/>
      <c r="K316" s="309"/>
      <c r="L316" s="320"/>
      <c r="M316" s="309"/>
      <c r="N316" s="309"/>
      <c r="P316" s="309"/>
      <c r="Q316" s="303"/>
    </row>
    <row r="317" spans="2:17">
      <c r="B317" s="189"/>
      <c r="C317" s="309"/>
      <c r="D317" s="309"/>
      <c r="E317" s="309"/>
      <c r="F317" s="309"/>
      <c r="G317" s="309"/>
      <c r="H317" s="309"/>
      <c r="I317" s="309"/>
      <c r="J317" s="309"/>
      <c r="K317" s="309"/>
      <c r="L317" s="320"/>
      <c r="M317" s="309"/>
      <c r="N317" s="309"/>
      <c r="P317" s="309"/>
      <c r="Q317" s="303"/>
    </row>
    <row r="318" spans="2:17">
      <c r="B318" s="189"/>
      <c r="C318" s="309"/>
      <c r="D318" s="309"/>
      <c r="E318" s="309"/>
      <c r="F318" s="309"/>
      <c r="G318" s="309"/>
      <c r="H318" s="309"/>
      <c r="I318" s="309"/>
      <c r="J318" s="309"/>
      <c r="K318" s="309"/>
      <c r="L318" s="320"/>
      <c r="M318" s="309"/>
      <c r="N318" s="309"/>
      <c r="P318" s="309"/>
      <c r="Q318" s="303"/>
    </row>
    <row r="319" spans="2:17">
      <c r="B319" s="176"/>
    </row>
    <row r="320" spans="2:17">
      <c r="B320" s="189"/>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dimension ref="A1:Q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 min="16" max="16" width="9.140625" style="165"/>
  </cols>
  <sheetData>
    <row r="1" spans="2:16" ht="21">
      <c r="B1" s="167" t="s">
        <v>314</v>
      </c>
      <c r="C1" s="168"/>
      <c r="D1" s="168"/>
      <c r="E1" s="168"/>
      <c r="F1" s="168"/>
      <c r="G1" s="168"/>
      <c r="H1" s="168"/>
      <c r="I1" s="168"/>
      <c r="J1" s="168"/>
      <c r="K1" s="168"/>
      <c r="L1" s="169"/>
      <c r="M1" s="168"/>
      <c r="N1" s="168"/>
      <c r="P1" s="168">
        <f>SUM(P14:P56)+D11+F7+H11</f>
        <v>125</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Polen</v>
      </c>
      <c r="C4" s="170"/>
      <c r="D4" s="190">
        <f>IF(AND(ISNA(MATCH(B4,Invulblad!$F$44:$F$47,0)),ISNA(MATCH(B4,Invulblad!$J$44:$J$47,0))),0,bonus8)</f>
        <v>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Italië</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Zweden</v>
      </c>
      <c r="F6" s="190">
        <f>IF(AND(ISNA(MATCH(E6,Invulblad!$F$51:$F$52,0)),ISNA(MATCH(E6,Invulblad!$J$51:$J$52,0))),0,bonus4)</f>
        <v>0</v>
      </c>
      <c r="I6" s="170"/>
      <c r="K6" s="170"/>
      <c r="M6" s="170"/>
      <c r="N6" s="170"/>
      <c r="P6" s="170"/>
    </row>
    <row r="7" spans="2:16">
      <c r="B7" s="170" t="str">
        <f>E48</f>
        <v>Italië</v>
      </c>
      <c r="C7" s="170"/>
      <c r="D7" s="190">
        <f>IF(AND(ISNA(MATCH(B7,Invulblad!$F$44:$F$47,0)),ISNA(MATCH(B7,Invulblad!$J$44:$J$47,0))),0,bonus8)</f>
        <v>10</v>
      </c>
      <c r="E7" s="173" t="s">
        <v>61</v>
      </c>
      <c r="F7" s="191">
        <f>SUM(F3:F6)</f>
        <v>40</v>
      </c>
      <c r="I7" s="170"/>
      <c r="K7" s="170"/>
      <c r="M7" s="170"/>
      <c r="N7" s="170"/>
      <c r="P7" s="170"/>
    </row>
    <row r="8" spans="2:16">
      <c r="B8" s="170" t="str">
        <f>G49</f>
        <v>Ierland</v>
      </c>
      <c r="C8" s="170"/>
      <c r="D8" s="190">
        <f>IF(AND(ISNA(MATCH(B8,Invulblad!$F$44:$F$47,0)),ISNA(MATCH(B8,Invulblad!$J$44:$J$47,0))),0,bonus8)</f>
        <v>0</v>
      </c>
      <c r="G8" s="171" t="s">
        <v>41</v>
      </c>
      <c r="H8" s="170"/>
      <c r="I8" s="172"/>
      <c r="M8" s="170"/>
      <c r="N8" s="170"/>
      <c r="P8" s="170"/>
    </row>
    <row r="9" spans="2:16">
      <c r="B9" s="170" t="str">
        <f>E49</f>
        <v>Zweden</v>
      </c>
      <c r="C9" s="170"/>
      <c r="D9" s="190">
        <f>IF(AND(ISNA(MATCH(B9,Invulblad!$F$44:$F$47,0)),ISNA(MATCH(B9,Invulblad!$J$44:$J$47,0))),0,bonus8)</f>
        <v>0</v>
      </c>
      <c r="G9" s="170" t="str">
        <f>E56</f>
        <v>Nederland</v>
      </c>
      <c r="H9" s="190">
        <f>IF(AND(ISNA(MATCH(G9,Invulblad!$F$56,0)),ISNA(MATCH(G9,Invulblad!$J$56,0))),0,bonus2)</f>
        <v>0</v>
      </c>
      <c r="M9" s="170"/>
      <c r="N9" s="170"/>
      <c r="P9" s="170"/>
    </row>
    <row r="10" spans="2:16">
      <c r="B10" s="170" t="str">
        <f>G48</f>
        <v>Oekraïne</v>
      </c>
      <c r="C10" s="170"/>
      <c r="D10" s="190">
        <f>IF(AND(ISNA(MATCH(B10,Invulblad!$F$44:$F$47,0)),ISNA(MATCH(B10,Invulblad!$J$44:$J$47,0))),0,bonus8)</f>
        <v>0</v>
      </c>
      <c r="G10" s="170" t="str">
        <f>G56</f>
        <v>Duitsland</v>
      </c>
      <c r="H10" s="190">
        <f>IF(AND(ISNA(MATCH(G10,Invulblad!$F$56,0)),ISNA(MATCH(G10,Invulblad!$J$56,0))),0,5)</f>
        <v>0</v>
      </c>
      <c r="M10" s="170"/>
      <c r="N10" s="170"/>
      <c r="P10" s="170"/>
    </row>
    <row r="11" spans="2:16">
      <c r="B11" s="173" t="s">
        <v>60</v>
      </c>
      <c r="C11" s="296"/>
      <c r="D11" s="191">
        <f>SUM(D3:D10)</f>
        <v>20</v>
      </c>
      <c r="G11" s="173" t="s">
        <v>66</v>
      </c>
      <c r="H11" s="191">
        <f>SUM(H9:H10)</f>
        <v>0</v>
      </c>
      <c r="M11" s="170"/>
      <c r="N11" s="170"/>
      <c r="P11" s="170"/>
    </row>
    <row r="12" spans="2:16">
      <c r="B12" s="174" t="s">
        <v>19</v>
      </c>
      <c r="C12" s="174"/>
      <c r="D12" s="174"/>
      <c r="G12" s="174"/>
      <c r="H12" s="174"/>
      <c r="I12" s="174"/>
      <c r="J12" s="175" t="str">
        <f>IF(H56&gt;J56,E56,G56)</f>
        <v>Nederland</v>
      </c>
      <c r="K12" s="295"/>
      <c r="L12" s="192">
        <f>IF(ISNA(MATCH(J12,Invulblad!F57,0)),0,bon)</f>
        <v>0</v>
      </c>
      <c r="M12" s="174"/>
      <c r="N12" s="174"/>
    </row>
    <row r="13" spans="2:16">
      <c r="B13" s="176" t="s">
        <v>277</v>
      </c>
      <c r="C13" s="176" t="s">
        <v>278</v>
      </c>
      <c r="D13" s="176" t="s">
        <v>279</v>
      </c>
      <c r="E13" s="177" t="s">
        <v>90</v>
      </c>
      <c r="F13" s="178" t="s">
        <v>29</v>
      </c>
      <c r="G13" s="176" t="s">
        <v>90</v>
      </c>
      <c r="H13" s="176" t="s">
        <v>67</v>
      </c>
      <c r="I13" s="178"/>
      <c r="J13" s="178"/>
      <c r="K13" s="178" t="s">
        <v>20</v>
      </c>
      <c r="L13" s="179"/>
      <c r="M13" s="178"/>
      <c r="N13" s="178"/>
      <c r="P13" s="174"/>
    </row>
    <row r="14" spans="2:16">
      <c r="B14" s="170">
        <v>1</v>
      </c>
      <c r="C14" s="180" t="s">
        <v>280</v>
      </c>
      <c r="D14" s="181">
        <v>0.75</v>
      </c>
      <c r="E14" s="182" t="s">
        <v>222</v>
      </c>
      <c r="F14" s="183" t="s">
        <v>29</v>
      </c>
      <c r="G14" s="170" t="s">
        <v>68</v>
      </c>
      <c r="H14" s="183">
        <v>1</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2</v>
      </c>
      <c r="I15" s="183" t="s">
        <v>29</v>
      </c>
      <c r="J15" s="183">
        <v>1</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1</v>
      </c>
      <c r="I16" s="183" t="s">
        <v>29</v>
      </c>
      <c r="J16" s="183">
        <v>1</v>
      </c>
      <c r="K16" s="186">
        <f t="shared" si="0"/>
        <v>3</v>
      </c>
      <c r="L16" s="184">
        <f>VLOOKUP($B16,Invulblad!$A$11:$S$103,13,0)</f>
        <v>2</v>
      </c>
      <c r="M16" s="185">
        <f>IF(L16&lt;&gt;"",VLOOKUP($B16,Invulblad!$A$11:$S$103,7,0),"")</f>
        <v>1</v>
      </c>
      <c r="N16" s="183" t="s">
        <v>29</v>
      </c>
      <c r="O16" s="185">
        <f>IF(L16&lt;&gt;"",VLOOKUP($B16,Invulblad!$A$11:$S$103,9,0),"")</f>
        <v>2</v>
      </c>
      <c r="P16" s="186">
        <f t="shared" si="1"/>
        <v>0</v>
      </c>
    </row>
    <row r="17" spans="2:16">
      <c r="B17" s="170">
        <v>10</v>
      </c>
      <c r="C17" s="180" t="s">
        <v>281</v>
      </c>
      <c r="D17" s="181">
        <v>0.86458333333333337</v>
      </c>
      <c r="E17" s="182" t="s">
        <v>222</v>
      </c>
      <c r="F17" s="183" t="s">
        <v>29</v>
      </c>
      <c r="G17" s="170" t="s">
        <v>221</v>
      </c>
      <c r="H17" s="183">
        <v>0</v>
      </c>
      <c r="I17" s="183" t="s">
        <v>29</v>
      </c>
      <c r="J17" s="183">
        <v>0</v>
      </c>
      <c r="K17" s="186">
        <f t="shared" si="0"/>
        <v>3</v>
      </c>
      <c r="L17" s="184">
        <f>VLOOKUP($B17,Invulblad!$A$11:$S$103,13,0)</f>
        <v>3</v>
      </c>
      <c r="M17" s="185">
        <f>IF(L17&lt;&gt;"",VLOOKUP($B17,Invulblad!$A$11:$S$103,7,0),"")</f>
        <v>1</v>
      </c>
      <c r="N17" s="183" t="s">
        <v>29</v>
      </c>
      <c r="O17" s="185">
        <f>IF(L17&lt;&gt;"",VLOOKUP($B17,Invulblad!$A$11:$S$103,9,0),"")</f>
        <v>1</v>
      </c>
      <c r="P17" s="186">
        <f t="shared" si="1"/>
        <v>5</v>
      </c>
    </row>
    <row r="18" spans="2:16">
      <c r="B18" s="170">
        <v>17</v>
      </c>
      <c r="C18" s="180" t="s">
        <v>282</v>
      </c>
      <c r="D18" s="181">
        <v>0.86458333333333337</v>
      </c>
      <c r="E18" s="182" t="s">
        <v>299</v>
      </c>
      <c r="F18" s="183" t="s">
        <v>29</v>
      </c>
      <c r="G18" s="170" t="s">
        <v>222</v>
      </c>
      <c r="H18" s="183">
        <v>1</v>
      </c>
      <c r="I18" s="183" t="s">
        <v>29</v>
      </c>
      <c r="J18" s="183">
        <v>1</v>
      </c>
      <c r="K18" s="186">
        <f t="shared" si="0"/>
        <v>3</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1</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row>
    <row r="21" spans="2:16">
      <c r="B21" s="174" t="s">
        <v>277</v>
      </c>
      <c r="C21" s="174" t="s">
        <v>278</v>
      </c>
      <c r="D21" s="174" t="s">
        <v>279</v>
      </c>
      <c r="E21" s="174" t="s">
        <v>90</v>
      </c>
      <c r="F21" s="174" t="s">
        <v>29</v>
      </c>
      <c r="G21" s="174" t="s">
        <v>90</v>
      </c>
      <c r="H21" s="174" t="s">
        <v>67</v>
      </c>
      <c r="I21" s="174"/>
      <c r="J21" s="174"/>
      <c r="K21" s="178" t="s">
        <v>20</v>
      </c>
      <c r="L21" s="179"/>
      <c r="M21" s="178"/>
      <c r="N21" s="178"/>
      <c r="P21" s="174"/>
    </row>
    <row r="22" spans="2:16">
      <c r="B22" s="170">
        <v>3</v>
      </c>
      <c r="C22" s="180" t="s">
        <v>283</v>
      </c>
      <c r="D22" s="181">
        <v>0.75</v>
      </c>
      <c r="E22" s="182" t="s">
        <v>77</v>
      </c>
      <c r="F22" s="183" t="s">
        <v>29</v>
      </c>
      <c r="G22" s="170" t="s">
        <v>109</v>
      </c>
      <c r="H22" s="183">
        <v>1</v>
      </c>
      <c r="I22" s="183" t="s">
        <v>29</v>
      </c>
      <c r="J22" s="183">
        <v>0</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3</v>
      </c>
      <c r="I23" s="183" t="s">
        <v>29</v>
      </c>
      <c r="J23" s="183">
        <v>1</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1</v>
      </c>
      <c r="I24" s="183" t="s">
        <v>29</v>
      </c>
      <c r="J24" s="183">
        <v>1</v>
      </c>
      <c r="K24" s="186">
        <f t="shared" si="2"/>
        <v>3</v>
      </c>
      <c r="L24" s="184">
        <f>VLOOKUP($B24,Invulblad!$A$11:$S$103,13,0)</f>
        <v>2</v>
      </c>
      <c r="M24" s="185">
        <f>IF(L24&lt;&gt;"",VLOOKUP($B24,Invulblad!$A$11:$S$103,7,0),"")</f>
        <v>2</v>
      </c>
      <c r="N24" s="183" t="s">
        <v>29</v>
      </c>
      <c r="O24" s="185">
        <f>IF(L24&lt;&gt;"",VLOOKUP($B24,Invulblad!$A$11:$S$103,9,0),"")</f>
        <v>3</v>
      </c>
      <c r="P24" s="186">
        <f t="shared" si="3"/>
        <v>0</v>
      </c>
    </row>
    <row r="25" spans="2:16">
      <c r="B25" s="170">
        <v>12</v>
      </c>
      <c r="C25" s="180" t="s">
        <v>284</v>
      </c>
      <c r="D25" s="181">
        <v>0.86458333333333337</v>
      </c>
      <c r="E25" s="182" t="s">
        <v>77</v>
      </c>
      <c r="F25" s="183" t="s">
        <v>29</v>
      </c>
      <c r="G25" s="170" t="s">
        <v>105</v>
      </c>
      <c r="H25" s="183">
        <v>1</v>
      </c>
      <c r="I25" s="183" t="s">
        <v>29</v>
      </c>
      <c r="J25" s="183">
        <v>1</v>
      </c>
      <c r="K25" s="186">
        <f t="shared" si="2"/>
        <v>3</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1</v>
      </c>
      <c r="I26" s="183" t="s">
        <v>29</v>
      </c>
      <c r="J26" s="183">
        <v>2</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c r="P28"/>
    </row>
    <row r="29" spans="2:16">
      <c r="B29" s="174" t="s">
        <v>277</v>
      </c>
      <c r="C29" s="174" t="s">
        <v>278</v>
      </c>
      <c r="D29" s="174" t="s">
        <v>279</v>
      </c>
      <c r="E29" s="174" t="s">
        <v>90</v>
      </c>
      <c r="F29" s="174" t="s">
        <v>29</v>
      </c>
      <c r="G29" s="174" t="s">
        <v>90</v>
      </c>
      <c r="H29" s="174" t="s">
        <v>67</v>
      </c>
      <c r="I29" s="174"/>
      <c r="J29" s="174"/>
      <c r="K29" s="178" t="s">
        <v>20</v>
      </c>
      <c r="L29" s="179"/>
      <c r="M29" s="178"/>
      <c r="N29" s="178"/>
      <c r="P29" s="174"/>
    </row>
    <row r="30" spans="2:16">
      <c r="B30" s="170">
        <v>5</v>
      </c>
      <c r="C30" s="180" t="s">
        <v>286</v>
      </c>
      <c r="D30" s="181">
        <v>0.75</v>
      </c>
      <c r="E30" s="182" t="s">
        <v>84</v>
      </c>
      <c r="F30" s="183" t="s">
        <v>29</v>
      </c>
      <c r="G30" s="170" t="s">
        <v>110</v>
      </c>
      <c r="H30" s="183">
        <v>1</v>
      </c>
      <c r="I30" s="183" t="s">
        <v>29</v>
      </c>
      <c r="J30" s="183">
        <v>2</v>
      </c>
      <c r="K30" s="186">
        <f t="shared" ref="K30:K35" si="4">IF(AND(H30="",J30=""),"",IF(OR(H30="",J30=""),"FOUT",IF(H30&gt;J30,"1",IF(H30=J30,3,2))))</f>
        <v>2</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1</v>
      </c>
      <c r="I31" s="183" t="s">
        <v>29</v>
      </c>
      <c r="J31" s="183">
        <v>0</v>
      </c>
      <c r="K31" s="186" t="str">
        <f t="shared" si="4"/>
        <v>1</v>
      </c>
      <c r="L31" s="184">
        <f>VLOOKUP($B31,Invulblad!$A$11:$S$103,13,0)</f>
        <v>2</v>
      </c>
      <c r="M31" s="185">
        <f>IF(L31&lt;&gt;"",VLOOKUP($B31,Invulblad!$A$11:$S$103,7,0),"")</f>
        <v>1</v>
      </c>
      <c r="N31" s="183" t="s">
        <v>29</v>
      </c>
      <c r="O31" s="185">
        <f>IF(L31&lt;&gt;"",VLOOKUP($B31,Invulblad!$A$11:$S$103,9,0),"")</f>
        <v>3</v>
      </c>
      <c r="P31" s="186">
        <f t="shared" si="5"/>
        <v>0</v>
      </c>
    </row>
    <row r="32" spans="2:16">
      <c r="B32" s="170">
        <v>13</v>
      </c>
      <c r="C32" s="180" t="s">
        <v>287</v>
      </c>
      <c r="D32" s="181">
        <v>0.75</v>
      </c>
      <c r="E32" s="182" t="s">
        <v>110</v>
      </c>
      <c r="F32" s="183" t="s">
        <v>29</v>
      </c>
      <c r="G32" s="170" t="s">
        <v>301</v>
      </c>
      <c r="H32" s="183">
        <v>0</v>
      </c>
      <c r="I32" s="183" t="s">
        <v>29</v>
      </c>
      <c r="J32" s="183">
        <v>0</v>
      </c>
      <c r="K32" s="186">
        <f t="shared" si="4"/>
        <v>3</v>
      </c>
      <c r="L32" s="184">
        <f>VLOOKUP($B32,Invulblad!$A$11:$S$103,13,0)</f>
        <v>3</v>
      </c>
      <c r="M32" s="185">
        <f>IF(L32&lt;&gt;"",VLOOKUP($B32,Invulblad!$A$11:$S$103,7,0),"")</f>
        <v>1</v>
      </c>
      <c r="N32" s="183" t="s">
        <v>29</v>
      </c>
      <c r="O32" s="185">
        <f>IF(L32&lt;&gt;"",VLOOKUP($B32,Invulblad!$A$11:$S$103,9,0),"")</f>
        <v>1</v>
      </c>
      <c r="P32" s="186">
        <f t="shared" si="5"/>
        <v>5</v>
      </c>
    </row>
    <row r="33" spans="2:16">
      <c r="B33" s="170">
        <v>14</v>
      </c>
      <c r="C33" s="180" t="s">
        <v>287</v>
      </c>
      <c r="D33" s="181">
        <v>0.86458333333333337</v>
      </c>
      <c r="E33" s="182" t="s">
        <v>84</v>
      </c>
      <c r="F33" s="183" t="s">
        <v>29</v>
      </c>
      <c r="G33" s="170" t="s">
        <v>300</v>
      </c>
      <c r="H33" s="183">
        <v>0</v>
      </c>
      <c r="I33" s="183" t="s">
        <v>29</v>
      </c>
      <c r="J33" s="183">
        <v>0</v>
      </c>
      <c r="K33" s="186">
        <f t="shared" si="4"/>
        <v>3</v>
      </c>
      <c r="L33" s="184" t="str">
        <f>VLOOKUP($B33,Invulblad!$A$11:$S$103,13,0)</f>
        <v>1</v>
      </c>
      <c r="M33" s="185">
        <f>IF(L33&lt;&gt;"",VLOOKUP($B33,Invulblad!$A$11:$S$103,7,0),"")</f>
        <v>4</v>
      </c>
      <c r="N33" s="183" t="s">
        <v>29</v>
      </c>
      <c r="O33" s="185">
        <f>IF(L33&lt;&gt;"",VLOOKUP($B33,Invulblad!$A$11:$S$103,9,0),"")</f>
        <v>0</v>
      </c>
      <c r="P33" s="186">
        <f t="shared" si="5"/>
        <v>0</v>
      </c>
    </row>
    <row r="34" spans="2:16">
      <c r="B34" s="170">
        <v>21</v>
      </c>
      <c r="C34" s="180" t="s">
        <v>288</v>
      </c>
      <c r="D34" s="181">
        <v>0.86458333333333337</v>
      </c>
      <c r="E34" s="182" t="s">
        <v>301</v>
      </c>
      <c r="F34" s="183" t="s">
        <v>29</v>
      </c>
      <c r="G34" s="170" t="s">
        <v>84</v>
      </c>
      <c r="H34" s="183">
        <v>0</v>
      </c>
      <c r="I34" s="183" t="s">
        <v>29</v>
      </c>
      <c r="J34" s="183">
        <v>2</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1</v>
      </c>
      <c r="I35" s="183" t="s">
        <v>29</v>
      </c>
      <c r="J35" s="183">
        <v>1</v>
      </c>
      <c r="K35" s="186">
        <f t="shared" si="4"/>
        <v>3</v>
      </c>
      <c r="L35" s="184" t="str">
        <f>VLOOKUP($B35,Invulblad!$A$11:$S$103,13,0)</f>
        <v>1</v>
      </c>
      <c r="M35" s="185">
        <f>IF(L35&lt;&gt;"",VLOOKUP($B35,Invulblad!$A$11:$S$103,7,0),"")</f>
        <v>2</v>
      </c>
      <c r="N35" s="183" t="s">
        <v>29</v>
      </c>
      <c r="O35" s="185">
        <f>IF(L35&lt;&gt;"",VLOOKUP($B35,Invulblad!$A$11:$S$103,9,0),"")</f>
        <v>0</v>
      </c>
      <c r="P35" s="186">
        <f t="shared" si="5"/>
        <v>0</v>
      </c>
    </row>
    <row r="36" spans="2:16">
      <c r="B36" s="174" t="s">
        <v>32</v>
      </c>
      <c r="C36" s="174"/>
      <c r="D36" s="174"/>
      <c r="E36" s="174"/>
      <c r="F36" s="174"/>
      <c r="G36" s="174"/>
      <c r="H36" s="174"/>
      <c r="I36" s="174"/>
      <c r="J36" s="174"/>
      <c r="K36"/>
      <c r="L36"/>
      <c r="M36"/>
      <c r="N36"/>
      <c r="P36"/>
    </row>
    <row r="37" spans="2:16">
      <c r="B37" s="174" t="s">
        <v>277</v>
      </c>
      <c r="C37" s="174" t="s">
        <v>278</v>
      </c>
      <c r="D37" s="174" t="s">
        <v>279</v>
      </c>
      <c r="E37" s="174" t="s">
        <v>90</v>
      </c>
      <c r="F37" s="174" t="s">
        <v>29</v>
      </c>
      <c r="G37" s="174" t="s">
        <v>90</v>
      </c>
      <c r="H37" s="174" t="s">
        <v>67</v>
      </c>
      <c r="I37" s="174"/>
      <c r="J37" s="174"/>
      <c r="K37" s="178" t="s">
        <v>20</v>
      </c>
      <c r="L37" s="179"/>
      <c r="M37" s="178"/>
      <c r="N37" s="178"/>
      <c r="P37" s="174"/>
    </row>
    <row r="38" spans="2:16">
      <c r="B38" s="170">
        <v>7</v>
      </c>
      <c r="C38" s="180" t="s">
        <v>289</v>
      </c>
      <c r="D38" s="181">
        <v>0.75</v>
      </c>
      <c r="E38" s="182" t="s">
        <v>88</v>
      </c>
      <c r="F38" s="183" t="s">
        <v>29</v>
      </c>
      <c r="G38" s="170" t="s">
        <v>69</v>
      </c>
      <c r="H38" s="183">
        <v>1</v>
      </c>
      <c r="I38" s="183" t="s">
        <v>29</v>
      </c>
      <c r="J38" s="183">
        <v>1</v>
      </c>
      <c r="K38" s="186">
        <f t="shared" ref="K38:K43" si="6">IF(AND(H38="",J38=""),"",IF(OR(H38="",J38=""),"FOUT",IF(H38&gt;J38,"1",IF(H38=J38,3,2))))</f>
        <v>3</v>
      </c>
      <c r="L38" s="184">
        <f>VLOOKUP($B38,Invulblad!$A$11:$S$103,13,0)</f>
        <v>3</v>
      </c>
      <c r="M38" s="185">
        <f>IF(L38&lt;&gt;"",VLOOKUP($B38,Invulblad!$A$11:$S$103,7,0),"")</f>
        <v>1</v>
      </c>
      <c r="N38" s="183" t="s">
        <v>29</v>
      </c>
      <c r="O38" s="185">
        <f>IF(L38&lt;&gt;"",VLOOKUP($B38,Invulblad!$A$11:$S$103,9,0),"")</f>
        <v>1</v>
      </c>
      <c r="P38" s="186">
        <f t="shared" ref="P38:P43" si="7">IF(L38&lt;&gt;"",IF(AND(M38=H38,O38=J38),10,IF(K38=L38,5,0)),"")</f>
        <v>10</v>
      </c>
    </row>
    <row r="39" spans="2:16">
      <c r="B39" s="170">
        <v>8</v>
      </c>
      <c r="C39" s="180" t="s">
        <v>289</v>
      </c>
      <c r="D39" s="181">
        <v>0.86458333333333337</v>
      </c>
      <c r="E39" s="182" t="s">
        <v>302</v>
      </c>
      <c r="F39" s="183" t="s">
        <v>29</v>
      </c>
      <c r="G39" s="170" t="s">
        <v>303</v>
      </c>
      <c r="H39" s="183">
        <v>1</v>
      </c>
      <c r="I39" s="183" t="s">
        <v>29</v>
      </c>
      <c r="J39" s="183">
        <v>2</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0</v>
      </c>
      <c r="I40" s="183" t="s">
        <v>29</v>
      </c>
      <c r="J40" s="183">
        <v>0</v>
      </c>
      <c r="K40" s="186">
        <f t="shared" si="6"/>
        <v>3</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1</v>
      </c>
      <c r="I41" s="183" t="s">
        <v>29</v>
      </c>
      <c r="J41" s="183">
        <v>1</v>
      </c>
      <c r="K41" s="186">
        <f t="shared" si="6"/>
        <v>3</v>
      </c>
      <c r="L41" s="184">
        <f>VLOOKUP($B41,Invulblad!$A$11:$S$103,13,0)</f>
        <v>2</v>
      </c>
      <c r="M41" s="185">
        <f>IF(L41&lt;&gt;"",VLOOKUP($B41,Invulblad!$A$11:$S$103,7,0),"")</f>
        <v>0</v>
      </c>
      <c r="N41" s="183" t="s">
        <v>29</v>
      </c>
      <c r="O41" s="185">
        <f>IF(L41&lt;&gt;"",VLOOKUP($B41,Invulblad!$A$11:$S$103,9,0),"")</f>
        <v>2</v>
      </c>
      <c r="P41" s="186">
        <f t="shared" si="7"/>
        <v>0</v>
      </c>
    </row>
    <row r="42" spans="2:16">
      <c r="B42" s="170">
        <v>23</v>
      </c>
      <c r="C42" s="180" t="s">
        <v>291</v>
      </c>
      <c r="D42" s="181">
        <v>0.86458333333333337</v>
      </c>
      <c r="E42" s="182" t="s">
        <v>69</v>
      </c>
      <c r="F42" s="183" t="s">
        <v>29</v>
      </c>
      <c r="G42" s="170" t="s">
        <v>302</v>
      </c>
      <c r="H42" s="183">
        <v>1</v>
      </c>
      <c r="I42" s="183" t="s">
        <v>29</v>
      </c>
      <c r="J42" s="183">
        <v>2</v>
      </c>
      <c r="K42" s="186">
        <f t="shared" si="6"/>
        <v>2</v>
      </c>
      <c r="L42" s="184" t="str">
        <f>VLOOKUP($B42,Invulblad!$A$11:$S$103,13,0)</f>
        <v>1</v>
      </c>
      <c r="M42" s="185">
        <f>IF(L42&lt;&gt;"",VLOOKUP($B42,Invulblad!$A$11:$S$103,7,0),"")</f>
        <v>1</v>
      </c>
      <c r="N42" s="183" t="s">
        <v>29</v>
      </c>
      <c r="O42" s="185">
        <f>IF(L42&lt;&gt;"",VLOOKUP($B42,Invulblad!$A$11:$S$103,9,0),"")</f>
        <v>0</v>
      </c>
      <c r="P42" s="186">
        <f t="shared" si="7"/>
        <v>0</v>
      </c>
    </row>
    <row r="43" spans="2:16">
      <c r="B43" s="170">
        <v>24</v>
      </c>
      <c r="C43" s="180" t="s">
        <v>291</v>
      </c>
      <c r="D43" s="181">
        <v>0.86458333333333337</v>
      </c>
      <c r="E43" s="182" t="s">
        <v>303</v>
      </c>
      <c r="F43" s="183" t="s">
        <v>29</v>
      </c>
      <c r="G43" s="170" t="s">
        <v>88</v>
      </c>
      <c r="H43" s="183">
        <v>2</v>
      </c>
      <c r="I43" s="183" t="s">
        <v>29</v>
      </c>
      <c r="J43" s="183">
        <v>0</v>
      </c>
      <c r="K43" s="186" t="str">
        <f t="shared" si="6"/>
        <v>1</v>
      </c>
      <c r="L43" s="184" t="str">
        <f>VLOOKUP($B43,Invulblad!$A$11:$S$103,13,0)</f>
        <v>1</v>
      </c>
      <c r="M43" s="185">
        <f>IF(L43&lt;&gt;"",VLOOKUP($B43,Invulblad!$A$11:$S$103,7,0),"")</f>
        <v>2</v>
      </c>
      <c r="N43" s="183" t="s">
        <v>29</v>
      </c>
      <c r="O43" s="185">
        <f>IF(L43&lt;&gt;"",VLOOKUP($B43,Invulblad!$A$11:$S$103,9,0),"")</f>
        <v>0</v>
      </c>
      <c r="P43" s="186">
        <f t="shared" si="7"/>
        <v>10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c r="P45" s="174"/>
    </row>
    <row r="46" spans="2:16">
      <c r="B46" s="170">
        <v>25</v>
      </c>
      <c r="C46" s="180" t="s">
        <v>292</v>
      </c>
      <c r="D46" s="181">
        <v>0.86458333333333337</v>
      </c>
      <c r="E46" s="182" t="s">
        <v>221</v>
      </c>
      <c r="F46" s="183" t="s">
        <v>29</v>
      </c>
      <c r="G46" s="170" t="s">
        <v>77</v>
      </c>
      <c r="H46" s="183">
        <v>1</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105</v>
      </c>
      <c r="F47" s="183" t="s">
        <v>29</v>
      </c>
      <c r="G47" s="170" t="s">
        <v>222</v>
      </c>
      <c r="H47" s="183">
        <v>3</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110</v>
      </c>
      <c r="F48" s="183" t="s">
        <v>29</v>
      </c>
      <c r="G48" s="170" t="s">
        <v>302</v>
      </c>
      <c r="H48" s="183">
        <v>1</v>
      </c>
      <c r="I48" s="183" t="s">
        <v>29</v>
      </c>
      <c r="J48" s="183">
        <v>1</v>
      </c>
      <c r="K48" s="186">
        <f t="shared" si="8"/>
        <v>3</v>
      </c>
      <c r="L48" s="184" t="str">
        <f>VLOOKUP($B48,Invulblad!$A$11:$S$103,13,0)</f>
        <v>1</v>
      </c>
      <c r="M48" s="185">
        <f>IF(L48&lt;&gt;"",VLOOKUP($B48,Invulblad!$A$11:$S$103,7,0),"")</f>
        <v>2</v>
      </c>
      <c r="N48" s="183" t="s">
        <v>29</v>
      </c>
      <c r="O48" s="185">
        <f>IF(L48&lt;&gt;"",VLOOKUP($B48,Invulblad!$A$11:$S$103,9,0),"")</f>
        <v>0</v>
      </c>
      <c r="P48" s="186">
        <f t="shared" si="9"/>
        <v>0</v>
      </c>
    </row>
    <row r="49" spans="1:17">
      <c r="B49" s="170">
        <v>28</v>
      </c>
      <c r="C49" s="180" t="s">
        <v>295</v>
      </c>
      <c r="D49" s="181">
        <v>0.86458333333333337</v>
      </c>
      <c r="E49" s="182" t="s">
        <v>303</v>
      </c>
      <c r="F49" s="183" t="s">
        <v>29</v>
      </c>
      <c r="G49" s="170" t="s">
        <v>300</v>
      </c>
      <c r="H49" s="183">
        <v>1</v>
      </c>
      <c r="I49" s="183" t="s">
        <v>29</v>
      </c>
      <c r="J49" s="183">
        <v>0</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7">
      <c r="B50" s="170" t="s">
        <v>65</v>
      </c>
      <c r="C50" s="180"/>
      <c r="D50" s="181"/>
      <c r="E50" s="182"/>
      <c r="F50" s="183"/>
      <c r="G50" s="170"/>
      <c r="H50" s="183"/>
      <c r="I50" s="183"/>
      <c r="J50" s="265"/>
      <c r="K50" s="187"/>
      <c r="L50" s="184"/>
      <c r="M50" s="185"/>
    </row>
    <row r="51" spans="1:17">
      <c r="B51" s="174" t="s">
        <v>277</v>
      </c>
      <c r="C51" s="174" t="s">
        <v>278</v>
      </c>
      <c r="D51" s="174" t="s">
        <v>279</v>
      </c>
      <c r="E51" s="174" t="s">
        <v>90</v>
      </c>
      <c r="F51" s="174" t="s">
        <v>29</v>
      </c>
      <c r="G51" s="174" t="s">
        <v>90</v>
      </c>
      <c r="H51" s="174" t="s">
        <v>67</v>
      </c>
      <c r="I51" s="174"/>
      <c r="J51" s="174"/>
      <c r="K51" s="178" t="s">
        <v>20</v>
      </c>
      <c r="L51" s="179"/>
      <c r="M51" s="178"/>
      <c r="N51" s="178"/>
      <c r="P51" s="174"/>
    </row>
    <row r="52" spans="1:17">
      <c r="B52" s="170">
        <v>29</v>
      </c>
      <c r="C52" s="180" t="s">
        <v>296</v>
      </c>
      <c r="D52" s="181">
        <v>0.86458333333333337</v>
      </c>
      <c r="E52" s="182" t="s">
        <v>77</v>
      </c>
      <c r="F52" s="183" t="s">
        <v>29</v>
      </c>
      <c r="G52" s="170" t="s">
        <v>110</v>
      </c>
      <c r="H52" s="183">
        <v>1</v>
      </c>
      <c r="I52" s="183" t="s">
        <v>29</v>
      </c>
      <c r="J52" s="183">
        <v>0</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7">
      <c r="B53" s="170">
        <v>30</v>
      </c>
      <c r="C53" s="180" t="s">
        <v>297</v>
      </c>
      <c r="D53" s="181">
        <v>0.86458333333333337</v>
      </c>
      <c r="E53" s="182" t="s">
        <v>105</v>
      </c>
      <c r="F53" s="183" t="s">
        <v>29</v>
      </c>
      <c r="G53" s="170" t="s">
        <v>303</v>
      </c>
      <c r="H53" s="183">
        <v>2</v>
      </c>
      <c r="I53" s="183" t="s">
        <v>29</v>
      </c>
      <c r="J53" s="183">
        <v>1</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7">
      <c r="B54" s="170" t="s">
        <v>41</v>
      </c>
      <c r="C54" s="180"/>
      <c r="D54" s="181"/>
      <c r="E54" s="182"/>
      <c r="F54" s="183"/>
      <c r="G54" s="170"/>
      <c r="H54" s="183"/>
      <c r="I54" s="183"/>
      <c r="J54" s="265"/>
      <c r="K54" s="187"/>
      <c r="L54" s="184"/>
      <c r="M54" s="185"/>
      <c r="N54" s="183"/>
      <c r="Q54" s="268"/>
    </row>
    <row r="55" spans="1:17">
      <c r="B55" s="174" t="s">
        <v>277</v>
      </c>
      <c r="C55" s="174" t="s">
        <v>278</v>
      </c>
      <c r="D55" s="174" t="s">
        <v>279</v>
      </c>
      <c r="E55" s="174" t="s">
        <v>90</v>
      </c>
      <c r="F55" s="174" t="s">
        <v>29</v>
      </c>
      <c r="G55" s="174" t="s">
        <v>90</v>
      </c>
      <c r="H55" s="174" t="s">
        <v>67</v>
      </c>
      <c r="I55" s="174"/>
      <c r="J55" s="174"/>
      <c r="K55" s="178" t="s">
        <v>20</v>
      </c>
      <c r="L55" s="179"/>
      <c r="M55" s="178"/>
      <c r="N55" s="178"/>
      <c r="P55" s="174"/>
    </row>
    <row r="56" spans="1:17">
      <c r="B56" s="170">
        <v>31</v>
      </c>
      <c r="C56" s="180" t="s">
        <v>298</v>
      </c>
      <c r="D56" s="181">
        <v>0.86458333333333337</v>
      </c>
      <c r="E56" s="182" t="s">
        <v>77</v>
      </c>
      <c r="F56" s="183" t="s">
        <v>29</v>
      </c>
      <c r="G56" s="170" t="s">
        <v>105</v>
      </c>
      <c r="H56" s="183">
        <v>2</v>
      </c>
      <c r="I56" s="183" t="s">
        <v>29</v>
      </c>
      <c r="J56" s="183">
        <v>1</v>
      </c>
      <c r="K56" s="186" t="str">
        <f t="shared" ref="K56" si="12">IF(AND(H56="",J56=""),"",IF(OR(H56="",J56=""),"FOUT",IF(H56&gt;J56,"1",IF(H56=J56,3,2))))</f>
        <v>1</v>
      </c>
      <c r="L56" s="184" t="str">
        <f>VLOOKUP($B56,Invulblad!$A$11:$S$103,13,0)</f>
        <v>1</v>
      </c>
      <c r="M56" s="185">
        <f>IF(L56&lt;&gt;"",VLOOKUP($B56,Invulblad!$A$11:$S$103,7,0),"")</f>
        <v>4</v>
      </c>
      <c r="N56" s="183" t="s">
        <v>29</v>
      </c>
      <c r="O56" s="185">
        <f>IF(L56&lt;&gt;"",VLOOKUP($B56,Invulblad!$A$11:$S$103,9,0),"")</f>
        <v>0</v>
      </c>
      <c r="P56" s="186">
        <f t="shared" ref="P56" si="13">IF(L56&lt;&gt;"",IF(AND(M56=H56,O56=J56),10,IF(K56=L56,5,0)),"")</f>
        <v>5</v>
      </c>
    </row>
    <row r="57" spans="1:17">
      <c r="B57" s="170" t="s">
        <v>304</v>
      </c>
      <c r="C57" s="180"/>
      <c r="D57" s="181"/>
      <c r="E57" s="182"/>
      <c r="F57" s="183"/>
      <c r="G57" s="170"/>
      <c r="H57" s="183"/>
      <c r="I57" s="183"/>
      <c r="J57" s="265"/>
      <c r="K57" s="187"/>
      <c r="L57" s="266"/>
      <c r="M57" s="267"/>
      <c r="N57" s="265"/>
      <c r="P57" s="187"/>
    </row>
    <row r="58" spans="1:17">
      <c r="B58" s="170"/>
      <c r="C58" s="180"/>
      <c r="D58" s="181"/>
      <c r="E58" s="182"/>
      <c r="F58" s="183"/>
      <c r="G58" s="170"/>
      <c r="H58" s="183"/>
      <c r="I58" s="183"/>
      <c r="J58" s="265"/>
      <c r="K58" s="187"/>
      <c r="L58" s="266"/>
      <c r="M58" s="267"/>
      <c r="N58" s="265"/>
      <c r="P58" s="187"/>
    </row>
    <row r="59" spans="1:17">
      <c r="B59" s="170"/>
      <c r="C59" s="180"/>
      <c r="D59" s="181"/>
      <c r="E59" s="182"/>
      <c r="F59" s="183"/>
      <c r="G59" s="170"/>
      <c r="H59" s="183"/>
      <c r="I59" s="183"/>
      <c r="J59" s="265"/>
      <c r="K59" s="187"/>
      <c r="L59" s="266"/>
      <c r="M59" s="267"/>
      <c r="N59" s="265"/>
      <c r="P59" s="187"/>
    </row>
    <row r="60" spans="1:17">
      <c r="B60" s="297"/>
      <c r="C60" s="297"/>
      <c r="D60" s="297"/>
      <c r="E60" s="298"/>
      <c r="F60" s="299"/>
      <c r="G60" s="297"/>
      <c r="H60" s="299"/>
      <c r="I60" s="299"/>
      <c r="J60" s="300"/>
      <c r="K60" s="301"/>
      <c r="L60" s="302"/>
      <c r="M60" s="301"/>
      <c r="N60" s="300"/>
      <c r="P60" s="301"/>
      <c r="Q60" s="303"/>
    </row>
    <row r="61" spans="1:17">
      <c r="B61" s="304" t="s">
        <v>85</v>
      </c>
      <c r="C61" s="304"/>
      <c r="D61" s="304"/>
      <c r="E61" s="304"/>
      <c r="F61" s="304"/>
      <c r="G61" s="304"/>
      <c r="H61" s="304"/>
      <c r="I61" s="304"/>
      <c r="J61" s="305"/>
      <c r="K61" s="301"/>
      <c r="L61" s="302"/>
      <c r="M61" s="301"/>
      <c r="N61" s="300"/>
      <c r="P61" s="306"/>
      <c r="Q61" s="303"/>
    </row>
    <row r="62" spans="1:17">
      <c r="B62" s="304"/>
      <c r="C62" s="304"/>
      <c r="D62" s="304"/>
      <c r="E62" s="304"/>
      <c r="F62" s="304"/>
      <c r="G62" s="304"/>
      <c r="H62" s="304"/>
      <c r="I62" s="304"/>
      <c r="J62" s="305"/>
      <c r="K62" s="301"/>
      <c r="L62" s="302"/>
      <c r="M62" s="301"/>
      <c r="N62" s="300"/>
      <c r="P62" s="306"/>
      <c r="Q62" s="303"/>
    </row>
    <row r="63" spans="1:17">
      <c r="A63" t="s">
        <v>269</v>
      </c>
      <c r="B63" s="297" t="s">
        <v>86</v>
      </c>
      <c r="C63" s="297"/>
      <c r="D63" s="297" t="s">
        <v>221</v>
      </c>
      <c r="E63" s="298"/>
      <c r="F63" s="299"/>
      <c r="G63" s="297"/>
      <c r="H63" s="299"/>
      <c r="I63" s="299"/>
      <c r="J63" s="300"/>
      <c r="K63" s="301"/>
      <c r="L63" s="302"/>
      <c r="M63" s="301"/>
      <c r="N63" s="300"/>
      <c r="P63" s="301"/>
      <c r="Q63" s="303"/>
    </row>
    <row r="64" spans="1:17">
      <c r="A64" t="s">
        <v>270</v>
      </c>
      <c r="B64" s="297" t="s">
        <v>87</v>
      </c>
      <c r="C64" s="297"/>
      <c r="D64" s="297" t="s">
        <v>222</v>
      </c>
      <c r="E64" s="298"/>
      <c r="F64" s="299"/>
      <c r="G64" s="297"/>
      <c r="H64" s="299"/>
      <c r="I64" s="299"/>
      <c r="J64" s="300"/>
      <c r="K64" s="301"/>
      <c r="L64" s="302"/>
      <c r="M64" s="301"/>
      <c r="N64" s="300"/>
      <c r="P64" s="301"/>
      <c r="Q64" s="303"/>
    </row>
    <row r="65" spans="2:17">
      <c r="B65" s="297"/>
      <c r="C65" s="297"/>
      <c r="D65" s="297"/>
      <c r="E65" s="298"/>
      <c r="F65" s="299"/>
      <c r="G65" s="297"/>
      <c r="H65" s="299"/>
      <c r="I65" s="299"/>
      <c r="J65" s="300"/>
      <c r="K65" s="301"/>
      <c r="L65" s="302"/>
      <c r="M65" s="301"/>
      <c r="N65" s="300"/>
      <c r="P65" s="301"/>
      <c r="Q65" s="303"/>
    </row>
    <row r="66" spans="2:17">
      <c r="B66" s="297"/>
      <c r="C66" s="297"/>
      <c r="D66" s="297"/>
      <c r="E66" s="298"/>
      <c r="F66" s="299"/>
      <c r="G66" s="297"/>
      <c r="H66" s="299"/>
      <c r="I66" s="299"/>
      <c r="J66" s="300"/>
      <c r="K66" s="301"/>
      <c r="L66" s="302"/>
      <c r="M66" s="301"/>
      <c r="N66" s="300"/>
      <c r="P66" s="301"/>
      <c r="Q66" s="303"/>
    </row>
    <row r="67" spans="2:17">
      <c r="B67" s="297" t="s">
        <v>89</v>
      </c>
      <c r="C67" s="297"/>
      <c r="D67" s="297"/>
      <c r="E67" s="298"/>
      <c r="F67" s="299"/>
      <c r="G67" s="297"/>
      <c r="H67" s="299"/>
      <c r="I67" s="299"/>
      <c r="J67" s="300"/>
      <c r="K67" s="301"/>
      <c r="L67" s="302"/>
      <c r="M67" s="301"/>
      <c r="N67" s="300"/>
      <c r="P67" s="301"/>
      <c r="Q67" s="303"/>
    </row>
    <row r="68" spans="2:17">
      <c r="B68" s="297"/>
      <c r="C68" s="297"/>
      <c r="D68" s="297"/>
      <c r="E68" s="298"/>
      <c r="F68" s="299"/>
      <c r="G68" s="297"/>
      <c r="H68" s="299"/>
      <c r="I68" s="299"/>
      <c r="J68" s="300"/>
      <c r="K68" s="301"/>
      <c r="L68" s="302"/>
      <c r="M68" s="301"/>
      <c r="N68" s="300"/>
      <c r="P68" s="301"/>
      <c r="Q68" s="303"/>
    </row>
    <row r="69" spans="2:17">
      <c r="B69" s="304" t="s">
        <v>90</v>
      </c>
      <c r="C69" s="304" t="s">
        <v>305</v>
      </c>
      <c r="D69" s="304" t="s">
        <v>306</v>
      </c>
      <c r="E69" s="304" t="s">
        <v>91</v>
      </c>
      <c r="F69" s="304"/>
      <c r="G69" s="304"/>
      <c r="H69" s="304"/>
      <c r="I69" s="304"/>
      <c r="J69" s="305"/>
      <c r="K69" s="301"/>
      <c r="L69" s="302"/>
      <c r="M69" s="301"/>
      <c r="N69" s="300"/>
      <c r="P69" s="306"/>
      <c r="Q69" s="303"/>
    </row>
    <row r="70" spans="2:17">
      <c r="B70" s="304" t="s">
        <v>222</v>
      </c>
      <c r="C70" s="304">
        <v>5</v>
      </c>
      <c r="D70" s="304">
        <v>1</v>
      </c>
      <c r="E70" s="304">
        <v>2</v>
      </c>
      <c r="F70" s="304"/>
      <c r="G70" s="304"/>
      <c r="H70" s="304"/>
      <c r="I70" s="304"/>
      <c r="J70" s="305"/>
      <c r="K70" s="301"/>
      <c r="L70" s="302"/>
      <c r="M70" s="301"/>
      <c r="N70" s="300"/>
      <c r="P70" s="306"/>
      <c r="Q70" s="303"/>
    </row>
    <row r="71" spans="2:17">
      <c r="B71" s="297" t="s">
        <v>68</v>
      </c>
      <c r="C71" s="297">
        <v>1</v>
      </c>
      <c r="D71" s="297">
        <v>-2</v>
      </c>
      <c r="E71" s="298">
        <v>1</v>
      </c>
      <c r="F71" s="299"/>
      <c r="G71" s="297"/>
      <c r="H71" s="299"/>
      <c r="I71" s="299"/>
      <c r="J71" s="300"/>
      <c r="K71" s="301"/>
      <c r="L71" s="302"/>
      <c r="M71" s="301"/>
      <c r="N71" s="300"/>
      <c r="P71" s="301"/>
      <c r="Q71" s="303"/>
    </row>
    <row r="72" spans="2:17">
      <c r="B72" s="297" t="s">
        <v>221</v>
      </c>
      <c r="C72" s="297">
        <v>7</v>
      </c>
      <c r="D72" s="297">
        <v>2</v>
      </c>
      <c r="E72" s="298">
        <v>3</v>
      </c>
      <c r="F72" s="299"/>
      <c r="G72" s="297"/>
      <c r="H72" s="299"/>
      <c r="I72" s="299"/>
      <c r="J72" s="300"/>
      <c r="K72" s="301"/>
      <c r="L72" s="302"/>
      <c r="M72" s="301"/>
      <c r="N72" s="300"/>
      <c r="P72" s="301"/>
      <c r="Q72" s="303"/>
    </row>
    <row r="73" spans="2:17">
      <c r="B73" s="297" t="s">
        <v>299</v>
      </c>
      <c r="C73" s="297">
        <v>2</v>
      </c>
      <c r="D73" s="297">
        <v>-1</v>
      </c>
      <c r="E73" s="298">
        <v>3</v>
      </c>
      <c r="F73" s="299"/>
      <c r="G73" s="297"/>
      <c r="H73" s="299"/>
      <c r="I73" s="299"/>
      <c r="J73" s="300"/>
      <c r="K73" s="301"/>
      <c r="L73" s="302"/>
      <c r="M73" s="301"/>
      <c r="N73" s="300"/>
      <c r="P73" s="301"/>
      <c r="Q73" s="303"/>
    </row>
    <row r="74" spans="2:17">
      <c r="B74" s="297"/>
      <c r="C74" s="297"/>
      <c r="D74" s="297"/>
      <c r="E74" s="298"/>
      <c r="F74" s="299"/>
      <c r="G74" s="297"/>
      <c r="H74" s="299"/>
      <c r="I74" s="299"/>
      <c r="J74" s="300"/>
      <c r="K74" s="301"/>
      <c r="L74" s="302"/>
      <c r="M74" s="301"/>
      <c r="N74" s="300"/>
      <c r="P74" s="301"/>
      <c r="Q74" s="303"/>
    </row>
    <row r="75" spans="2:17">
      <c r="B75" s="297"/>
      <c r="C75" s="297"/>
      <c r="D75" s="297"/>
      <c r="E75" s="298"/>
      <c r="F75" s="299"/>
      <c r="G75" s="297"/>
      <c r="H75" s="299"/>
      <c r="I75" s="299"/>
      <c r="J75" s="300"/>
      <c r="K75" s="301"/>
      <c r="L75" s="302"/>
      <c r="M75" s="301"/>
      <c r="N75" s="300"/>
      <c r="P75" s="301"/>
      <c r="Q75" s="303"/>
    </row>
    <row r="76" spans="2:17">
      <c r="B76" s="297" t="s">
        <v>92</v>
      </c>
      <c r="C76" s="297"/>
      <c r="D76" s="297"/>
      <c r="E76" s="298"/>
      <c r="F76" s="299"/>
      <c r="G76" s="297"/>
      <c r="H76" s="299"/>
      <c r="I76" s="299"/>
      <c r="J76" s="300"/>
      <c r="K76" s="301"/>
      <c r="L76" s="302"/>
      <c r="M76" s="301"/>
      <c r="N76" s="300"/>
      <c r="P76" s="301"/>
      <c r="Q76" s="303"/>
    </row>
    <row r="77" spans="2:17">
      <c r="B77" s="304" t="s">
        <v>93</v>
      </c>
      <c r="C77" s="304"/>
      <c r="D77" s="304"/>
      <c r="E77" s="304"/>
      <c r="F77" s="304"/>
      <c r="G77" s="304"/>
      <c r="H77" s="304"/>
      <c r="I77" s="304"/>
      <c r="J77" s="305"/>
      <c r="K77" s="301"/>
      <c r="L77" s="302"/>
      <c r="M77" s="301"/>
      <c r="N77" s="300"/>
      <c r="P77" s="306"/>
      <c r="Q77" s="303"/>
    </row>
    <row r="78" spans="2:17">
      <c r="B78" s="304" t="s">
        <v>114</v>
      </c>
      <c r="C78" s="304"/>
      <c r="D78" s="304"/>
      <c r="E78" s="304"/>
      <c r="F78" s="304"/>
      <c r="G78" s="304"/>
      <c r="H78" s="304"/>
      <c r="I78" s="304"/>
      <c r="J78" s="305"/>
      <c r="K78" s="301"/>
      <c r="L78" s="302"/>
      <c r="M78" s="301"/>
      <c r="N78" s="300"/>
      <c r="P78" s="306"/>
      <c r="Q78" s="303"/>
    </row>
    <row r="79" spans="2:17">
      <c r="B79" s="297"/>
      <c r="C79" s="297"/>
      <c r="D79" s="297"/>
      <c r="E79" s="307"/>
      <c r="F79" s="299"/>
      <c r="G79" s="308"/>
      <c r="H79" s="299"/>
      <c r="I79" s="299"/>
      <c r="J79" s="300"/>
      <c r="K79" s="301"/>
      <c r="L79" s="302"/>
      <c r="M79" s="301"/>
      <c r="N79" s="300"/>
      <c r="P79" s="301"/>
      <c r="Q79" s="303"/>
    </row>
    <row r="80" spans="2:17">
      <c r="B80" s="297"/>
      <c r="C80" s="297"/>
      <c r="D80" s="297"/>
      <c r="E80" s="307"/>
      <c r="F80" s="299"/>
      <c r="G80" s="308"/>
      <c r="H80" s="299"/>
      <c r="I80" s="299"/>
      <c r="J80" s="300"/>
      <c r="K80" s="301"/>
      <c r="L80" s="302"/>
      <c r="M80" s="301"/>
      <c r="N80" s="300"/>
      <c r="P80" s="301"/>
      <c r="Q80" s="303"/>
    </row>
    <row r="81" spans="1:17">
      <c r="B81" s="297"/>
      <c r="C81" s="297"/>
      <c r="D81" s="297"/>
      <c r="E81" s="307"/>
      <c r="F81" s="299"/>
      <c r="G81" s="297"/>
      <c r="H81" s="299"/>
      <c r="I81" s="299"/>
      <c r="J81" s="300"/>
      <c r="K81" s="301"/>
      <c r="L81" s="302"/>
      <c r="M81" s="301"/>
      <c r="N81" s="300"/>
      <c r="P81" s="301"/>
      <c r="Q81" s="303"/>
    </row>
    <row r="82" spans="1:17">
      <c r="B82" s="297" t="s">
        <v>94</v>
      </c>
      <c r="C82" s="297"/>
      <c r="D82" s="297"/>
      <c r="E82" s="307"/>
      <c r="F82" s="299"/>
      <c r="G82" s="297"/>
      <c r="H82" s="299"/>
      <c r="I82" s="299"/>
      <c r="J82" s="300"/>
      <c r="K82" s="301"/>
      <c r="L82" s="302"/>
      <c r="M82" s="301"/>
      <c r="N82" s="300"/>
      <c r="P82" s="301"/>
      <c r="Q82" s="303"/>
    </row>
    <row r="83" spans="1:17">
      <c r="B83" s="297"/>
      <c r="C83" s="297"/>
      <c r="D83" s="297"/>
      <c r="E83" s="298"/>
      <c r="F83" s="299"/>
      <c r="G83" s="297"/>
      <c r="H83" s="299"/>
      <c r="I83" s="299"/>
      <c r="J83" s="300"/>
      <c r="K83" s="301"/>
      <c r="L83" s="302"/>
      <c r="M83" s="301"/>
      <c r="N83" s="300"/>
      <c r="P83" s="301"/>
      <c r="Q83" s="303"/>
    </row>
    <row r="84" spans="1:17">
      <c r="A84" t="s">
        <v>271</v>
      </c>
      <c r="B84" s="297" t="s">
        <v>86</v>
      </c>
      <c r="C84" s="297"/>
      <c r="D84" s="297" t="s">
        <v>105</v>
      </c>
      <c r="E84" s="307"/>
      <c r="F84" s="299"/>
      <c r="G84" s="297"/>
      <c r="H84" s="299"/>
      <c r="I84" s="299"/>
      <c r="J84" s="300"/>
      <c r="K84" s="301"/>
      <c r="L84" s="302"/>
      <c r="M84" s="301"/>
      <c r="N84" s="300"/>
      <c r="P84" s="301"/>
      <c r="Q84" s="303"/>
    </row>
    <row r="85" spans="1:17">
      <c r="A85" t="s">
        <v>272</v>
      </c>
      <c r="B85" s="297" t="s">
        <v>87</v>
      </c>
      <c r="C85" s="297"/>
      <c r="D85" s="297" t="s">
        <v>77</v>
      </c>
      <c r="E85" s="307"/>
      <c r="F85" s="299"/>
      <c r="G85" s="308"/>
      <c r="H85" s="299"/>
      <c r="I85" s="299"/>
      <c r="J85" s="300"/>
      <c r="K85" s="301"/>
      <c r="L85" s="302"/>
      <c r="M85" s="301"/>
      <c r="N85" s="300"/>
      <c r="P85" s="301"/>
      <c r="Q85" s="303"/>
    </row>
    <row r="86" spans="1:17">
      <c r="B86" s="297"/>
      <c r="C86" s="297"/>
      <c r="D86" s="297"/>
      <c r="E86" s="307"/>
      <c r="F86" s="299"/>
      <c r="G86" s="309"/>
      <c r="H86" s="299"/>
      <c r="I86" s="299"/>
      <c r="J86" s="300"/>
      <c r="K86" s="301"/>
      <c r="L86" s="302"/>
      <c r="M86" s="301"/>
      <c r="N86" s="300"/>
      <c r="P86" s="301"/>
      <c r="Q86" s="303"/>
    </row>
    <row r="87" spans="1:17">
      <c r="B87" s="304"/>
      <c r="C87" s="304"/>
      <c r="D87" s="304"/>
      <c r="E87" s="304"/>
      <c r="F87" s="304"/>
      <c r="G87" s="304"/>
      <c r="H87" s="304"/>
      <c r="I87" s="304"/>
      <c r="J87" s="305"/>
      <c r="K87" s="301"/>
      <c r="L87" s="302"/>
      <c r="M87" s="301"/>
      <c r="N87" s="300"/>
      <c r="P87" s="306"/>
      <c r="Q87" s="303"/>
    </row>
    <row r="88" spans="1:17">
      <c r="B88" s="304" t="s">
        <v>95</v>
      </c>
      <c r="C88" s="304"/>
      <c r="D88" s="304"/>
      <c r="E88" s="304"/>
      <c r="F88" s="304"/>
      <c r="G88" s="304"/>
      <c r="H88" s="304"/>
      <c r="I88" s="304"/>
      <c r="J88" s="305"/>
      <c r="K88" s="301"/>
      <c r="L88" s="302"/>
      <c r="M88" s="301"/>
      <c r="N88" s="300"/>
      <c r="P88" s="306"/>
      <c r="Q88" s="303"/>
    </row>
    <row r="89" spans="1:17">
      <c r="B89" s="297"/>
      <c r="C89" s="297"/>
      <c r="D89" s="297"/>
      <c r="E89" s="298"/>
      <c r="F89" s="299"/>
      <c r="G89" s="310"/>
      <c r="H89" s="299"/>
      <c r="I89" s="299"/>
      <c r="J89" s="300"/>
      <c r="K89" s="301"/>
      <c r="L89" s="302"/>
      <c r="M89" s="301"/>
      <c r="N89" s="300"/>
      <c r="P89" s="301"/>
      <c r="Q89" s="303"/>
    </row>
    <row r="90" spans="1:17">
      <c r="B90" s="297" t="s">
        <v>90</v>
      </c>
      <c r="C90" s="297" t="s">
        <v>305</v>
      </c>
      <c r="D90" s="297" t="s">
        <v>306</v>
      </c>
      <c r="E90" s="298" t="s">
        <v>91</v>
      </c>
      <c r="F90" s="299"/>
      <c r="G90" s="310"/>
      <c r="H90" s="299"/>
      <c r="I90" s="299"/>
      <c r="J90" s="300"/>
      <c r="K90" s="301"/>
      <c r="L90" s="302"/>
      <c r="M90" s="301"/>
      <c r="N90" s="300"/>
      <c r="P90" s="301"/>
      <c r="Q90" s="303"/>
    </row>
    <row r="91" spans="1:17">
      <c r="B91" s="297" t="s">
        <v>77</v>
      </c>
      <c r="C91" s="297">
        <v>7</v>
      </c>
      <c r="D91" s="297">
        <v>2</v>
      </c>
      <c r="E91" s="298">
        <v>4</v>
      </c>
      <c r="F91" s="299"/>
      <c r="G91" s="310"/>
      <c r="H91" s="299"/>
      <c r="I91" s="299"/>
      <c r="J91" s="300"/>
      <c r="K91" s="301"/>
      <c r="L91" s="302"/>
      <c r="M91" s="301"/>
      <c r="N91" s="300"/>
      <c r="P91" s="301"/>
      <c r="Q91" s="303"/>
    </row>
    <row r="92" spans="1:17">
      <c r="B92" s="297" t="s">
        <v>109</v>
      </c>
      <c r="C92" s="297">
        <v>1</v>
      </c>
      <c r="D92" s="297">
        <v>-3</v>
      </c>
      <c r="E92" s="298">
        <v>1</v>
      </c>
      <c r="F92" s="299"/>
      <c r="G92" s="304"/>
      <c r="H92" s="299"/>
      <c r="I92" s="299"/>
      <c r="J92" s="300"/>
      <c r="K92" s="301"/>
      <c r="L92" s="302"/>
      <c r="M92" s="301"/>
      <c r="N92" s="300"/>
      <c r="P92" s="301"/>
      <c r="Q92" s="303"/>
    </row>
    <row r="93" spans="1:17">
      <c r="B93" s="304" t="s">
        <v>105</v>
      </c>
      <c r="C93" s="304">
        <v>7</v>
      </c>
      <c r="D93" s="304">
        <v>4</v>
      </c>
      <c r="E93" s="304">
        <v>6</v>
      </c>
      <c r="F93" s="304"/>
      <c r="G93" s="304"/>
      <c r="H93" s="304"/>
      <c r="I93" s="304"/>
      <c r="J93" s="305"/>
      <c r="K93" s="301"/>
      <c r="L93" s="302"/>
      <c r="M93" s="301"/>
      <c r="N93" s="306"/>
      <c r="P93" s="306"/>
      <c r="Q93" s="303"/>
    </row>
    <row r="94" spans="1:17">
      <c r="B94" s="304" t="s">
        <v>111</v>
      </c>
      <c r="C94" s="304">
        <v>1</v>
      </c>
      <c r="D94" s="304">
        <v>-3</v>
      </c>
      <c r="E94" s="304">
        <v>3</v>
      </c>
      <c r="F94" s="304"/>
      <c r="G94" s="304"/>
      <c r="H94" s="304"/>
      <c r="I94" s="304"/>
      <c r="J94" s="305"/>
      <c r="K94" s="301"/>
      <c r="L94" s="302"/>
      <c r="M94" s="301"/>
      <c r="N94" s="306"/>
      <c r="P94" s="306"/>
      <c r="Q94" s="303"/>
    </row>
    <row r="95" spans="1:17">
      <c r="B95" s="297"/>
      <c r="C95" s="297"/>
      <c r="D95" s="297"/>
      <c r="E95" s="307"/>
      <c r="F95" s="299"/>
      <c r="G95" s="297"/>
      <c r="H95" s="299"/>
      <c r="I95" s="299"/>
      <c r="J95" s="300"/>
      <c r="K95" s="301"/>
      <c r="L95" s="302"/>
      <c r="M95" s="301"/>
      <c r="N95" s="300"/>
      <c r="P95" s="301"/>
      <c r="Q95" s="303"/>
    </row>
    <row r="96" spans="1:17">
      <c r="B96" s="297"/>
      <c r="C96" s="297"/>
      <c r="D96" s="297"/>
      <c r="E96" s="307"/>
      <c r="F96" s="299"/>
      <c r="G96" s="297"/>
      <c r="H96" s="299"/>
      <c r="I96" s="299"/>
      <c r="J96" s="300"/>
      <c r="K96" s="301"/>
      <c r="L96" s="302"/>
      <c r="M96" s="301"/>
      <c r="N96" s="300"/>
      <c r="P96" s="301"/>
      <c r="Q96" s="303"/>
    </row>
    <row r="97" spans="1:17">
      <c r="B97" s="304" t="s">
        <v>96</v>
      </c>
      <c r="C97" s="304"/>
      <c r="D97" s="304"/>
      <c r="E97" s="304"/>
      <c r="F97" s="304"/>
      <c r="G97" s="304"/>
      <c r="H97" s="304"/>
      <c r="I97" s="304"/>
      <c r="J97" s="305"/>
      <c r="K97" s="301"/>
      <c r="L97" s="302"/>
      <c r="M97" s="301"/>
      <c r="N97" s="300"/>
      <c r="P97" s="306"/>
      <c r="Q97" s="303"/>
    </row>
    <row r="98" spans="1:17">
      <c r="B98" s="304" t="s">
        <v>312</v>
      </c>
      <c r="C98" s="304"/>
      <c r="D98" s="304"/>
      <c r="E98" s="304"/>
      <c r="F98" s="304"/>
      <c r="G98" s="304"/>
      <c r="H98" s="304"/>
      <c r="I98" s="304"/>
      <c r="J98" s="305"/>
      <c r="K98" s="301"/>
      <c r="L98" s="302"/>
      <c r="M98" s="301"/>
      <c r="N98" s="300"/>
      <c r="P98" s="306"/>
      <c r="Q98" s="303"/>
    </row>
    <row r="99" spans="1:17">
      <c r="B99" s="297"/>
      <c r="C99" s="297"/>
      <c r="D99" s="297"/>
      <c r="E99" s="298"/>
      <c r="F99" s="299"/>
      <c r="G99" s="310"/>
      <c r="H99" s="299"/>
      <c r="I99" s="299"/>
      <c r="J99" s="300"/>
      <c r="K99" s="301"/>
      <c r="L99" s="302"/>
      <c r="M99" s="301"/>
      <c r="N99" s="300"/>
      <c r="P99" s="301"/>
      <c r="Q99" s="303"/>
    </row>
    <row r="100" spans="1:17">
      <c r="B100" s="304"/>
      <c r="C100" s="304"/>
      <c r="D100" s="304"/>
      <c r="E100" s="304"/>
      <c r="F100" s="304"/>
      <c r="G100" s="304"/>
      <c r="H100" s="304"/>
      <c r="I100" s="304"/>
      <c r="J100" s="305"/>
      <c r="K100" s="301"/>
      <c r="L100" s="302"/>
      <c r="M100" s="301"/>
      <c r="N100" s="300"/>
      <c r="P100" s="306"/>
      <c r="Q100" s="303"/>
    </row>
    <row r="101" spans="1:17">
      <c r="B101" s="304"/>
      <c r="C101" s="304"/>
      <c r="D101" s="304"/>
      <c r="E101" s="304"/>
      <c r="F101" s="304"/>
      <c r="G101" s="304"/>
      <c r="H101" s="304"/>
      <c r="I101" s="304"/>
      <c r="J101" s="305"/>
      <c r="K101" s="301"/>
      <c r="L101" s="302"/>
      <c r="M101" s="301"/>
      <c r="N101" s="300"/>
      <c r="P101" s="306"/>
      <c r="Q101" s="303"/>
    </row>
    <row r="102" spans="1:17">
      <c r="B102" s="297" t="s">
        <v>99</v>
      </c>
      <c r="C102" s="297"/>
      <c r="D102" s="297"/>
      <c r="E102" s="298"/>
      <c r="F102" s="299"/>
      <c r="G102" s="310"/>
      <c r="H102" s="299"/>
      <c r="I102" s="299"/>
      <c r="J102" s="300"/>
      <c r="K102" s="301"/>
      <c r="L102" s="302"/>
      <c r="M102" s="301"/>
      <c r="N102" s="300"/>
      <c r="P102" s="301"/>
      <c r="Q102" s="303"/>
    </row>
    <row r="103" spans="1:17">
      <c r="B103" s="298"/>
      <c r="C103" s="298"/>
      <c r="D103" s="298"/>
      <c r="E103" s="298"/>
      <c r="F103" s="298"/>
      <c r="G103" s="298"/>
      <c r="H103" s="298"/>
      <c r="I103" s="298"/>
      <c r="J103" s="311"/>
      <c r="K103" s="311"/>
      <c r="L103" s="312"/>
      <c r="M103" s="301"/>
      <c r="N103" s="300"/>
      <c r="P103" s="306"/>
      <c r="Q103" s="303"/>
    </row>
    <row r="104" spans="1:17">
      <c r="A104" t="s">
        <v>273</v>
      </c>
      <c r="B104" s="309" t="s">
        <v>86</v>
      </c>
      <c r="C104" s="309"/>
      <c r="D104" s="309" t="s">
        <v>110</v>
      </c>
      <c r="E104" s="309"/>
      <c r="F104" s="309"/>
      <c r="G104" s="309"/>
      <c r="H104" s="309"/>
      <c r="I104" s="309"/>
      <c r="J104" s="306"/>
      <c r="K104" s="306"/>
      <c r="L104" s="313"/>
      <c r="M104" s="301"/>
      <c r="N104" s="300"/>
      <c r="P104" s="306"/>
      <c r="Q104" s="303"/>
    </row>
    <row r="105" spans="1:17">
      <c r="A105" t="s">
        <v>274</v>
      </c>
      <c r="B105" s="304" t="s">
        <v>87</v>
      </c>
      <c r="C105" s="309"/>
      <c r="D105" s="309" t="s">
        <v>300</v>
      </c>
      <c r="E105" s="309"/>
      <c r="F105" s="309"/>
      <c r="G105" s="309"/>
      <c r="H105" s="309"/>
      <c r="I105" s="309"/>
      <c r="J105" s="306"/>
      <c r="K105" s="306"/>
      <c r="L105" s="313"/>
      <c r="M105" s="301"/>
      <c r="N105" s="300"/>
      <c r="P105" s="306"/>
      <c r="Q105" s="303"/>
    </row>
    <row r="106" spans="1:17">
      <c r="B106" s="304"/>
      <c r="C106" s="309"/>
      <c r="D106" s="309"/>
      <c r="E106" s="309"/>
      <c r="F106" s="309"/>
      <c r="G106" s="309"/>
      <c r="H106" s="309"/>
      <c r="I106" s="309"/>
      <c r="J106" s="306"/>
      <c r="K106" s="306"/>
      <c r="L106" s="313"/>
      <c r="M106" s="306"/>
      <c r="N106" s="306"/>
      <c r="P106" s="306"/>
      <c r="Q106" s="303"/>
    </row>
    <row r="107" spans="1:17">
      <c r="B107" s="309"/>
      <c r="C107" s="309"/>
      <c r="D107" s="304"/>
      <c r="E107" s="309"/>
      <c r="F107" s="309"/>
      <c r="G107" s="309"/>
      <c r="H107" s="309"/>
      <c r="I107" s="309"/>
      <c r="J107" s="306"/>
      <c r="K107" s="306"/>
      <c r="L107" s="313"/>
      <c r="M107" s="301"/>
      <c r="N107" s="300"/>
      <c r="P107" s="306"/>
      <c r="Q107" s="303"/>
    </row>
    <row r="108" spans="1:17">
      <c r="B108" s="309" t="s">
        <v>100</v>
      </c>
      <c r="C108" s="309"/>
      <c r="D108" s="304"/>
      <c r="E108" s="309"/>
      <c r="F108" s="309"/>
      <c r="G108" s="309"/>
      <c r="H108" s="309"/>
      <c r="I108" s="309"/>
      <c r="J108" s="306"/>
      <c r="K108" s="306"/>
      <c r="L108" s="313"/>
      <c r="M108" s="306"/>
      <c r="N108" s="306"/>
      <c r="P108" s="306"/>
      <c r="Q108" s="303"/>
    </row>
    <row r="109" spans="1:17">
      <c r="B109" s="309"/>
      <c r="C109" s="309"/>
      <c r="D109" s="309"/>
      <c r="E109" s="309"/>
      <c r="F109" s="309"/>
      <c r="G109" s="309"/>
      <c r="H109" s="309"/>
      <c r="I109" s="309"/>
      <c r="J109" s="306"/>
      <c r="K109" s="306"/>
      <c r="L109" s="313"/>
      <c r="M109" s="306"/>
      <c r="N109" s="306"/>
      <c r="P109" s="306"/>
      <c r="Q109" s="303"/>
    </row>
    <row r="110" spans="1:17">
      <c r="B110" s="309" t="s">
        <v>90</v>
      </c>
      <c r="C110" s="309" t="s">
        <v>305</v>
      </c>
      <c r="D110" s="309" t="s">
        <v>306</v>
      </c>
      <c r="E110" s="309" t="s">
        <v>91</v>
      </c>
      <c r="F110" s="309"/>
      <c r="G110" s="309"/>
      <c r="H110" s="309"/>
      <c r="I110" s="309"/>
      <c r="J110" s="306"/>
      <c r="K110" s="306"/>
      <c r="L110" s="313"/>
      <c r="M110" s="306"/>
      <c r="N110" s="306"/>
      <c r="P110" s="306"/>
      <c r="Q110" s="303"/>
    </row>
    <row r="111" spans="1:17">
      <c r="B111" s="304" t="s">
        <v>84</v>
      </c>
      <c r="C111" s="309">
        <v>4</v>
      </c>
      <c r="D111" s="309">
        <v>1</v>
      </c>
      <c r="E111" s="309">
        <v>3</v>
      </c>
      <c r="F111" s="309"/>
      <c r="G111" s="309"/>
      <c r="H111" s="309"/>
      <c r="I111" s="309"/>
      <c r="J111" s="306"/>
      <c r="K111" s="306"/>
      <c r="L111" s="313"/>
      <c r="M111" s="306"/>
      <c r="N111" s="306"/>
      <c r="P111" s="306"/>
      <c r="Q111" s="303"/>
    </row>
    <row r="112" spans="1:17" ht="15.75" thickBot="1">
      <c r="B112" s="309" t="s">
        <v>110</v>
      </c>
      <c r="C112" s="309">
        <v>5</v>
      </c>
      <c r="D112" s="309">
        <v>1</v>
      </c>
      <c r="E112" s="309">
        <v>3</v>
      </c>
      <c r="F112" s="309"/>
      <c r="G112" s="309"/>
      <c r="H112" s="309"/>
      <c r="I112" s="309"/>
      <c r="J112" s="306"/>
      <c r="K112" s="306"/>
      <c r="L112" s="313"/>
      <c r="M112" s="306"/>
      <c r="N112" s="306"/>
      <c r="P112" s="306"/>
      <c r="Q112" s="303"/>
    </row>
    <row r="113" spans="1:17" ht="15.75" thickBot="1">
      <c r="B113" s="314" t="s">
        <v>300</v>
      </c>
      <c r="C113" s="314">
        <v>5</v>
      </c>
      <c r="D113" s="314">
        <v>1</v>
      </c>
      <c r="E113" s="314">
        <v>2</v>
      </c>
      <c r="F113" s="309"/>
      <c r="G113" s="309"/>
      <c r="H113" s="309"/>
      <c r="I113" s="309"/>
      <c r="J113" s="306"/>
      <c r="K113" s="306"/>
      <c r="L113" s="313"/>
      <c r="M113" s="306"/>
      <c r="N113" s="306"/>
      <c r="P113" s="306"/>
      <c r="Q113" s="303"/>
    </row>
    <row r="114" spans="1:17" ht="15.75" thickBot="1">
      <c r="B114" s="315" t="s">
        <v>301</v>
      </c>
      <c r="C114" s="315">
        <v>1</v>
      </c>
      <c r="D114" s="315">
        <v>-3</v>
      </c>
      <c r="E114" s="315">
        <v>0</v>
      </c>
      <c r="F114" s="309"/>
      <c r="G114" s="309"/>
      <c r="H114" s="309"/>
      <c r="I114" s="309"/>
      <c r="J114" s="306"/>
      <c r="K114" s="306"/>
      <c r="L114" s="313"/>
      <c r="M114" s="306"/>
      <c r="N114" s="306"/>
      <c r="P114" s="306"/>
      <c r="Q114" s="303"/>
    </row>
    <row r="115" spans="1:17" ht="15.75" thickBot="1">
      <c r="B115" s="316"/>
      <c r="C115" s="316"/>
      <c r="D115" s="316"/>
      <c r="E115" s="316"/>
      <c r="F115" s="309"/>
      <c r="G115" s="309"/>
      <c r="H115" s="309"/>
      <c r="I115" s="309"/>
      <c r="J115" s="306"/>
      <c r="K115" s="306"/>
      <c r="L115" s="313"/>
      <c r="M115" s="306"/>
      <c r="N115" s="306"/>
      <c r="P115" s="306"/>
      <c r="Q115" s="303"/>
    </row>
    <row r="116" spans="1:17" ht="15.75" thickBot="1">
      <c r="B116" s="315"/>
      <c r="C116" s="315"/>
      <c r="D116" s="315"/>
      <c r="E116" s="315"/>
      <c r="F116" s="309"/>
      <c r="G116" s="309"/>
      <c r="H116" s="309"/>
      <c r="I116" s="309"/>
      <c r="J116" s="306"/>
      <c r="K116" s="306"/>
      <c r="L116" s="313"/>
      <c r="M116" s="306"/>
      <c r="N116" s="306"/>
      <c r="P116" s="306"/>
      <c r="Q116" s="303"/>
    </row>
    <row r="117" spans="1:17" ht="15.75" thickBot="1">
      <c r="B117" s="316" t="s">
        <v>101</v>
      </c>
      <c r="C117" s="316"/>
      <c r="D117" s="316"/>
      <c r="E117" s="316"/>
      <c r="F117" s="309"/>
      <c r="G117" s="309"/>
      <c r="H117" s="309"/>
      <c r="I117" s="309"/>
      <c r="J117" s="306"/>
      <c r="K117" s="306"/>
      <c r="L117" s="313"/>
      <c r="M117" s="306"/>
      <c r="N117" s="306"/>
      <c r="P117" s="306"/>
      <c r="Q117" s="303"/>
    </row>
    <row r="118" spans="1:17">
      <c r="B118" s="309" t="s">
        <v>313</v>
      </c>
      <c r="C118" s="309"/>
      <c r="D118" s="309"/>
      <c r="E118" s="309"/>
      <c r="F118" s="309"/>
      <c r="G118" s="309"/>
      <c r="H118" s="309"/>
      <c r="I118" s="309"/>
      <c r="J118" s="306"/>
      <c r="K118" s="306"/>
      <c r="L118" s="313"/>
      <c r="M118" s="306"/>
      <c r="N118" s="306"/>
      <c r="P118" s="306"/>
      <c r="Q118" s="303"/>
    </row>
    <row r="119" spans="1:17">
      <c r="B119" s="309"/>
      <c r="C119" s="309"/>
      <c r="D119" s="309"/>
      <c r="E119" s="309"/>
      <c r="F119" s="309"/>
      <c r="G119" s="309"/>
      <c r="H119" s="309"/>
      <c r="I119" s="309"/>
      <c r="J119" s="306"/>
      <c r="K119" s="306"/>
      <c r="L119" s="313"/>
      <c r="M119" s="306"/>
      <c r="N119" s="306"/>
      <c r="P119" s="306"/>
      <c r="Q119" s="303"/>
    </row>
    <row r="120" spans="1:17">
      <c r="B120" s="304"/>
      <c r="C120" s="309"/>
      <c r="D120" s="309"/>
      <c r="E120" s="309"/>
      <c r="F120" s="309"/>
      <c r="G120" s="309"/>
      <c r="H120" s="309"/>
      <c r="I120" s="309"/>
      <c r="J120" s="306"/>
      <c r="K120" s="306"/>
      <c r="L120" s="313"/>
      <c r="M120" s="306"/>
      <c r="N120" s="306"/>
      <c r="P120" s="306"/>
      <c r="Q120" s="303"/>
    </row>
    <row r="121" spans="1:17">
      <c r="B121" s="297"/>
      <c r="C121" s="309"/>
      <c r="D121" s="309"/>
      <c r="E121" s="309"/>
      <c r="F121" s="309"/>
      <c r="G121" s="309"/>
      <c r="H121" s="309"/>
      <c r="I121" s="309"/>
      <c r="J121" s="306"/>
      <c r="K121" s="306"/>
      <c r="L121" s="313"/>
      <c r="M121" s="306"/>
      <c r="N121" s="306"/>
      <c r="P121" s="306"/>
      <c r="Q121" s="303"/>
    </row>
    <row r="122" spans="1:17">
      <c r="B122" s="297" t="s">
        <v>104</v>
      </c>
      <c r="C122" s="309"/>
      <c r="D122" s="309"/>
      <c r="E122" s="309"/>
      <c r="F122" s="309"/>
      <c r="G122" s="309"/>
      <c r="H122" s="309"/>
      <c r="I122" s="309"/>
      <c r="J122" s="306"/>
      <c r="K122" s="306"/>
      <c r="L122" s="313"/>
      <c r="M122" s="306"/>
      <c r="N122" s="306"/>
      <c r="P122" s="306"/>
      <c r="Q122" s="303"/>
    </row>
    <row r="123" spans="1:17">
      <c r="B123" s="297"/>
      <c r="C123" s="309"/>
      <c r="D123" s="309"/>
      <c r="E123" s="309"/>
      <c r="F123" s="309"/>
      <c r="G123" s="309"/>
      <c r="H123" s="309"/>
      <c r="I123" s="309"/>
      <c r="J123" s="306"/>
      <c r="K123" s="306"/>
      <c r="L123" s="313"/>
      <c r="M123" s="306"/>
      <c r="N123" s="306"/>
      <c r="P123" s="306"/>
      <c r="Q123" s="303"/>
    </row>
    <row r="124" spans="1:17">
      <c r="A124" t="s">
        <v>275</v>
      </c>
      <c r="B124" s="309" t="s">
        <v>86</v>
      </c>
      <c r="C124" s="309"/>
      <c r="D124" s="309" t="s">
        <v>303</v>
      </c>
      <c r="E124" s="309"/>
      <c r="F124" s="309"/>
      <c r="G124" s="309"/>
      <c r="H124" s="309"/>
      <c r="I124" s="309"/>
      <c r="J124" s="306"/>
      <c r="K124" s="306"/>
      <c r="L124" s="313"/>
      <c r="M124" s="306"/>
      <c r="N124" s="306"/>
      <c r="P124" s="306"/>
      <c r="Q124" s="303"/>
    </row>
    <row r="125" spans="1:17">
      <c r="A125" t="s">
        <v>276</v>
      </c>
      <c r="B125" s="309" t="s">
        <v>87</v>
      </c>
      <c r="C125" s="309"/>
      <c r="D125" s="309" t="s">
        <v>302</v>
      </c>
      <c r="E125" s="309"/>
      <c r="F125" s="309"/>
      <c r="G125" s="309"/>
      <c r="H125" s="309"/>
      <c r="I125" s="309"/>
      <c r="J125" s="306"/>
      <c r="K125" s="306"/>
      <c r="L125" s="313"/>
      <c r="M125" s="306"/>
      <c r="N125" s="306"/>
      <c r="P125" s="306"/>
      <c r="Q125" s="303"/>
    </row>
    <row r="126" spans="1:17">
      <c r="B126" s="317"/>
      <c r="C126" s="317"/>
      <c r="D126" s="317"/>
      <c r="E126" s="317"/>
      <c r="F126" s="317"/>
      <c r="G126" s="317"/>
      <c r="H126" s="317"/>
      <c r="I126" s="317"/>
      <c r="J126" s="318"/>
      <c r="K126" s="318"/>
      <c r="L126" s="319"/>
      <c r="M126" s="318"/>
      <c r="N126" s="318"/>
      <c r="P126" s="306"/>
      <c r="Q126" s="303"/>
    </row>
    <row r="127" spans="1:17">
      <c r="B127" s="309"/>
      <c r="C127" s="309"/>
      <c r="D127" s="309"/>
      <c r="E127" s="309"/>
      <c r="F127" s="309"/>
      <c r="G127" s="309"/>
      <c r="H127" s="309"/>
      <c r="I127" s="309"/>
      <c r="J127" s="306"/>
      <c r="K127" s="306"/>
      <c r="L127" s="313"/>
      <c r="M127" s="306"/>
      <c r="N127" s="306"/>
      <c r="P127" s="306"/>
      <c r="Q127" s="303"/>
    </row>
    <row r="128" spans="1:17">
      <c r="B128" s="309" t="s">
        <v>106</v>
      </c>
      <c r="C128" s="309"/>
      <c r="D128" s="309"/>
      <c r="E128" s="309"/>
      <c r="F128" s="309"/>
      <c r="G128" s="309"/>
      <c r="H128" s="309"/>
      <c r="I128" s="309"/>
      <c r="J128" s="306"/>
      <c r="K128" s="306"/>
      <c r="L128" s="313"/>
      <c r="M128" s="306"/>
      <c r="N128" s="306"/>
      <c r="P128" s="306"/>
      <c r="Q128" s="303"/>
    </row>
    <row r="129" spans="2:17">
      <c r="B129" s="304"/>
      <c r="C129" s="309"/>
      <c r="D129" s="309"/>
      <c r="E129" s="309"/>
      <c r="F129" s="309"/>
      <c r="G129" s="309"/>
      <c r="H129" s="309"/>
      <c r="I129" s="309"/>
      <c r="J129" s="306"/>
      <c r="K129" s="306"/>
      <c r="L129" s="313"/>
      <c r="M129" s="306"/>
      <c r="N129" s="306"/>
      <c r="P129" s="306"/>
      <c r="Q129" s="303"/>
    </row>
    <row r="130" spans="2:17">
      <c r="B130" s="309" t="s">
        <v>90</v>
      </c>
      <c r="C130" s="309" t="s">
        <v>305</v>
      </c>
      <c r="D130" s="309" t="s">
        <v>306</v>
      </c>
      <c r="E130" s="309" t="s">
        <v>91</v>
      </c>
      <c r="F130" s="309"/>
      <c r="G130" s="309"/>
      <c r="H130" s="309"/>
      <c r="I130" s="309"/>
      <c r="J130" s="306"/>
      <c r="K130" s="306"/>
      <c r="L130" s="313"/>
      <c r="M130" s="306"/>
      <c r="N130" s="306"/>
      <c r="P130" s="306"/>
      <c r="Q130" s="303"/>
    </row>
    <row r="131" spans="2:17">
      <c r="B131" s="309" t="s">
        <v>302</v>
      </c>
      <c r="C131" s="309">
        <v>4</v>
      </c>
      <c r="D131" s="304">
        <v>0</v>
      </c>
      <c r="E131" s="309">
        <v>4</v>
      </c>
      <c r="F131" s="309"/>
      <c r="G131" s="309"/>
      <c r="H131" s="309"/>
      <c r="I131" s="309"/>
      <c r="J131" s="306"/>
      <c r="K131" s="306"/>
      <c r="L131" s="313"/>
      <c r="M131" s="306"/>
      <c r="N131" s="306"/>
      <c r="P131" s="306"/>
      <c r="Q131" s="303"/>
    </row>
    <row r="132" spans="2:17">
      <c r="B132" s="309" t="s">
        <v>303</v>
      </c>
      <c r="C132" s="309">
        <v>7</v>
      </c>
      <c r="D132" s="304">
        <v>3</v>
      </c>
      <c r="E132" s="309">
        <v>4</v>
      </c>
      <c r="F132" s="309"/>
      <c r="G132" s="309"/>
      <c r="H132" s="309"/>
      <c r="I132" s="309"/>
      <c r="J132" s="306"/>
      <c r="K132" s="306"/>
      <c r="L132" s="313"/>
      <c r="M132" s="306"/>
      <c r="N132" s="306"/>
      <c r="P132" s="306"/>
      <c r="Q132" s="303"/>
    </row>
    <row r="133" spans="2:17">
      <c r="B133" s="309" t="s">
        <v>88</v>
      </c>
      <c r="C133" s="309">
        <v>2</v>
      </c>
      <c r="D133" s="309">
        <v>-2</v>
      </c>
      <c r="E133" s="309">
        <v>2</v>
      </c>
      <c r="F133" s="309"/>
      <c r="G133" s="309"/>
      <c r="H133" s="309"/>
      <c r="I133" s="309"/>
      <c r="J133" s="306"/>
      <c r="K133" s="306"/>
      <c r="L133" s="313"/>
      <c r="M133" s="306"/>
      <c r="N133" s="306"/>
      <c r="P133" s="306"/>
      <c r="Q133" s="303"/>
    </row>
    <row r="134" spans="2:17">
      <c r="B134" s="309" t="s">
        <v>69</v>
      </c>
      <c r="C134" s="309">
        <v>2</v>
      </c>
      <c r="D134" s="309">
        <v>-1</v>
      </c>
      <c r="E134" s="309">
        <v>2</v>
      </c>
      <c r="F134" s="309"/>
      <c r="G134" s="309"/>
      <c r="H134" s="309"/>
      <c r="I134" s="309"/>
      <c r="J134" s="306"/>
      <c r="K134" s="306"/>
      <c r="L134" s="313"/>
      <c r="M134" s="306"/>
      <c r="N134" s="306"/>
      <c r="P134" s="306"/>
      <c r="Q134" s="303"/>
    </row>
    <row r="135" spans="2:17">
      <c r="B135" s="304"/>
      <c r="C135" s="309"/>
      <c r="D135" s="309"/>
      <c r="E135" s="309"/>
      <c r="F135" s="309"/>
      <c r="G135" s="309"/>
      <c r="H135" s="309"/>
      <c r="I135" s="309"/>
      <c r="J135" s="306"/>
      <c r="K135" s="306"/>
      <c r="L135" s="313"/>
      <c r="M135" s="306"/>
      <c r="N135" s="306"/>
      <c r="P135" s="306"/>
      <c r="Q135" s="303"/>
    </row>
    <row r="136" spans="2:17" ht="15.75" thickBot="1">
      <c r="B136" s="309"/>
      <c r="C136" s="309"/>
      <c r="D136" s="309"/>
      <c r="E136" s="309"/>
      <c r="F136" s="309"/>
      <c r="G136" s="309"/>
      <c r="H136" s="309"/>
      <c r="I136" s="309"/>
      <c r="J136" s="306"/>
      <c r="K136" s="306"/>
      <c r="L136" s="313"/>
      <c r="M136" s="306"/>
      <c r="N136" s="306"/>
      <c r="P136" s="306"/>
      <c r="Q136" s="303"/>
    </row>
    <row r="137" spans="2:17" ht="15.75" thickBot="1">
      <c r="B137" s="314" t="s">
        <v>107</v>
      </c>
      <c r="C137" s="314"/>
      <c r="D137" s="314"/>
      <c r="E137" s="314"/>
      <c r="F137" s="309"/>
      <c r="G137" s="309"/>
      <c r="H137" s="309"/>
      <c r="I137" s="309"/>
      <c r="J137" s="306"/>
      <c r="K137" s="306"/>
      <c r="L137" s="313"/>
      <c r="M137" s="306"/>
      <c r="N137" s="306"/>
      <c r="P137" s="306"/>
      <c r="Q137" s="303"/>
    </row>
    <row r="138" spans="2:17" ht="15.75" thickBot="1">
      <c r="B138" s="315" t="s">
        <v>112</v>
      </c>
      <c r="C138" s="315"/>
      <c r="D138" s="315"/>
      <c r="E138" s="315"/>
      <c r="F138" s="309"/>
      <c r="G138" s="309"/>
      <c r="H138" s="309"/>
      <c r="I138" s="309"/>
      <c r="J138" s="306"/>
      <c r="K138" s="306"/>
      <c r="L138" s="313"/>
      <c r="M138" s="306"/>
      <c r="N138" s="306"/>
      <c r="P138" s="306"/>
      <c r="Q138" s="303"/>
    </row>
    <row r="139" spans="2:17" ht="15.75" thickBot="1">
      <c r="B139" s="316" t="s">
        <v>113</v>
      </c>
      <c r="C139" s="316"/>
      <c r="D139" s="316"/>
      <c r="E139" s="316"/>
      <c r="F139" s="309"/>
      <c r="G139" s="309"/>
      <c r="H139" s="309"/>
      <c r="I139" s="309"/>
      <c r="J139" s="306"/>
      <c r="K139" s="306"/>
      <c r="L139" s="313"/>
      <c r="M139" s="306"/>
      <c r="N139" s="306"/>
      <c r="P139" s="306"/>
      <c r="Q139" s="303"/>
    </row>
    <row r="140" spans="2:17" ht="15.75" thickBot="1">
      <c r="B140" s="315"/>
      <c r="C140" s="315"/>
      <c r="D140" s="315"/>
      <c r="E140" s="315"/>
      <c r="F140" s="309"/>
      <c r="G140" s="309"/>
      <c r="H140" s="309"/>
      <c r="I140" s="309"/>
      <c r="J140" s="306"/>
      <c r="K140" s="306"/>
      <c r="L140" s="313"/>
      <c r="M140" s="306"/>
      <c r="N140" s="306"/>
      <c r="P140" s="306"/>
      <c r="Q140" s="303"/>
    </row>
    <row r="141" spans="2:17" ht="15.75" thickBot="1">
      <c r="B141" s="316"/>
      <c r="C141" s="316"/>
      <c r="D141" s="316"/>
      <c r="E141" s="316"/>
      <c r="F141" s="309"/>
      <c r="G141" s="309"/>
      <c r="H141" s="309"/>
      <c r="I141" s="309"/>
      <c r="J141" s="306"/>
      <c r="K141" s="306"/>
      <c r="L141" s="313"/>
      <c r="M141" s="306"/>
      <c r="N141" s="306"/>
      <c r="P141" s="306"/>
      <c r="Q141" s="303"/>
    </row>
    <row r="142" spans="2:17">
      <c r="B142" s="309"/>
      <c r="C142" s="309"/>
      <c r="D142" s="309"/>
      <c r="E142" s="309"/>
      <c r="F142" s="309"/>
      <c r="G142" s="309"/>
      <c r="H142" s="309"/>
      <c r="I142" s="309"/>
      <c r="J142" s="306"/>
      <c r="K142" s="306"/>
      <c r="L142" s="313"/>
      <c r="M142" s="306"/>
      <c r="N142" s="306"/>
      <c r="P142" s="306"/>
      <c r="Q142" s="303"/>
    </row>
    <row r="143" spans="2:17">
      <c r="B143" s="309"/>
      <c r="C143" s="309"/>
      <c r="D143" s="309"/>
      <c r="E143" s="309"/>
      <c r="F143" s="309"/>
      <c r="G143" s="309"/>
      <c r="H143" s="309"/>
      <c r="I143" s="309"/>
      <c r="J143" s="306"/>
      <c r="K143" s="306"/>
      <c r="L143" s="313"/>
      <c r="M143" s="306"/>
      <c r="N143" s="306"/>
      <c r="P143" s="306"/>
      <c r="Q143" s="303"/>
    </row>
    <row r="144" spans="2:17">
      <c r="B144" s="304"/>
      <c r="C144" s="309"/>
      <c r="D144" s="309"/>
      <c r="E144" s="309"/>
      <c r="F144" s="309"/>
      <c r="G144" s="309"/>
      <c r="H144" s="309"/>
      <c r="I144" s="309"/>
      <c r="J144" s="306"/>
      <c r="K144" s="306"/>
      <c r="L144" s="313"/>
      <c r="M144" s="306"/>
      <c r="N144" s="306"/>
      <c r="P144" s="306"/>
      <c r="Q144" s="303"/>
    </row>
    <row r="145" spans="2:17">
      <c r="B145" s="297"/>
      <c r="C145" s="309"/>
      <c r="D145" s="309"/>
      <c r="E145" s="309"/>
      <c r="F145" s="309"/>
      <c r="G145" s="309"/>
      <c r="H145" s="309"/>
      <c r="I145" s="309"/>
      <c r="J145" s="306"/>
      <c r="K145" s="306"/>
      <c r="L145" s="313"/>
      <c r="M145" s="306"/>
      <c r="N145" s="306"/>
      <c r="P145" s="306"/>
      <c r="Q145" s="303"/>
    </row>
    <row r="146" spans="2:17">
      <c r="B146" s="297"/>
      <c r="C146" s="309"/>
      <c r="D146" s="309"/>
      <c r="E146" s="309"/>
      <c r="F146" s="309"/>
      <c r="G146" s="309"/>
      <c r="H146" s="309"/>
      <c r="I146" s="309"/>
      <c r="J146" s="306"/>
      <c r="K146" s="306"/>
      <c r="L146" s="313"/>
      <c r="M146" s="306"/>
      <c r="N146" s="306"/>
      <c r="P146" s="306"/>
      <c r="Q146" s="303"/>
    </row>
    <row r="147" spans="2:17">
      <c r="B147" s="297"/>
      <c r="C147" s="309"/>
      <c r="D147" s="309"/>
      <c r="E147" s="309"/>
      <c r="F147" s="309"/>
      <c r="G147" s="309"/>
      <c r="H147" s="309"/>
      <c r="I147" s="309"/>
      <c r="J147" s="306"/>
      <c r="K147" s="306"/>
      <c r="L147" s="313"/>
      <c r="M147" s="306"/>
      <c r="N147" s="306"/>
      <c r="P147" s="306"/>
      <c r="Q147" s="303"/>
    </row>
    <row r="148" spans="2:17">
      <c r="B148" s="309"/>
      <c r="C148" s="309"/>
      <c r="D148" s="309"/>
      <c r="E148" s="309"/>
      <c r="F148" s="309"/>
      <c r="G148" s="309"/>
      <c r="H148" s="309"/>
      <c r="I148" s="309"/>
      <c r="J148" s="306"/>
      <c r="K148" s="306"/>
      <c r="L148" s="313"/>
      <c r="M148" s="306"/>
      <c r="N148" s="306"/>
      <c r="P148" s="306"/>
      <c r="Q148" s="303"/>
    </row>
    <row r="149" spans="2:17">
      <c r="B149" s="309"/>
      <c r="C149" s="309"/>
      <c r="D149" s="309"/>
      <c r="E149" s="309"/>
      <c r="F149" s="309"/>
      <c r="G149" s="309"/>
      <c r="H149" s="309"/>
      <c r="I149" s="309"/>
      <c r="J149" s="306"/>
      <c r="K149" s="306"/>
      <c r="L149" s="313"/>
      <c r="M149" s="306"/>
      <c r="N149" s="306"/>
      <c r="P149" s="306"/>
      <c r="Q149" s="303"/>
    </row>
    <row r="150" spans="2:17">
      <c r="B150" s="317"/>
      <c r="C150" s="317"/>
      <c r="D150" s="317"/>
      <c r="E150" s="317"/>
      <c r="F150" s="317"/>
      <c r="G150" s="317"/>
      <c r="H150" s="317"/>
      <c r="I150" s="317"/>
      <c r="J150" s="318"/>
      <c r="K150" s="318"/>
      <c r="L150" s="319"/>
      <c r="M150" s="318"/>
      <c r="N150" s="318"/>
      <c r="P150" s="306"/>
      <c r="Q150" s="303"/>
    </row>
    <row r="151" spans="2:17">
      <c r="B151" s="309"/>
      <c r="C151" s="309"/>
      <c r="D151" s="309"/>
      <c r="E151" s="309"/>
      <c r="F151" s="309"/>
      <c r="G151" s="309"/>
      <c r="H151" s="309"/>
      <c r="I151" s="309"/>
      <c r="J151" s="306"/>
      <c r="K151" s="306"/>
      <c r="L151" s="313"/>
      <c r="M151" s="306"/>
      <c r="N151" s="306"/>
      <c r="P151" s="306"/>
      <c r="Q151" s="303"/>
    </row>
    <row r="152" spans="2:17">
      <c r="B152" s="309"/>
      <c r="C152" s="309"/>
      <c r="D152" s="309"/>
      <c r="E152" s="309"/>
      <c r="F152" s="309"/>
      <c r="G152" s="309"/>
      <c r="H152" s="309"/>
      <c r="I152" s="309"/>
      <c r="J152" s="306"/>
      <c r="K152" s="306"/>
      <c r="L152" s="313"/>
      <c r="M152" s="306"/>
      <c r="N152" s="306"/>
      <c r="P152" s="306"/>
      <c r="Q152" s="303"/>
    </row>
    <row r="153" spans="2:17">
      <c r="B153" s="304"/>
      <c r="C153" s="309"/>
      <c r="D153" s="309"/>
      <c r="E153" s="309"/>
      <c r="F153" s="309"/>
      <c r="G153" s="309"/>
      <c r="H153" s="309"/>
      <c r="I153" s="309"/>
      <c r="J153" s="306"/>
      <c r="K153" s="306"/>
      <c r="L153" s="313"/>
      <c r="M153" s="306"/>
      <c r="N153" s="306"/>
      <c r="P153" s="306"/>
      <c r="Q153" s="303"/>
    </row>
    <row r="154" spans="2:17">
      <c r="B154" s="309"/>
      <c r="C154" s="309"/>
      <c r="D154" s="309"/>
      <c r="E154" s="309"/>
      <c r="F154" s="309"/>
      <c r="G154" s="309"/>
      <c r="H154" s="309"/>
      <c r="I154" s="309"/>
      <c r="J154" s="306"/>
      <c r="K154" s="306"/>
      <c r="L154" s="313"/>
      <c r="M154" s="306"/>
      <c r="N154" s="306"/>
      <c r="P154" s="306"/>
      <c r="Q154" s="303"/>
    </row>
    <row r="155" spans="2:17">
      <c r="B155" s="309"/>
      <c r="C155" s="309"/>
      <c r="D155" s="304"/>
      <c r="E155" s="309"/>
      <c r="F155" s="309"/>
      <c r="G155" s="309"/>
      <c r="H155" s="309"/>
      <c r="I155" s="309"/>
      <c r="J155" s="306"/>
      <c r="K155" s="306"/>
      <c r="L155" s="313"/>
      <c r="M155" s="306"/>
      <c r="N155" s="306"/>
      <c r="P155" s="306"/>
      <c r="Q155" s="303"/>
    </row>
    <row r="156" spans="2:17">
      <c r="B156" s="309"/>
      <c r="C156" s="309"/>
      <c r="D156" s="304"/>
      <c r="E156" s="309"/>
      <c r="F156" s="309"/>
      <c r="G156" s="309"/>
      <c r="H156" s="309"/>
      <c r="I156" s="309"/>
      <c r="J156" s="306"/>
      <c r="K156" s="306"/>
      <c r="L156" s="313"/>
      <c r="M156" s="306"/>
      <c r="N156" s="306"/>
      <c r="P156" s="306"/>
      <c r="Q156" s="303"/>
    </row>
    <row r="157" spans="2:17">
      <c r="B157" s="309"/>
      <c r="C157" s="309"/>
      <c r="D157" s="309"/>
      <c r="E157" s="309"/>
      <c r="F157" s="309"/>
      <c r="G157" s="309"/>
      <c r="H157" s="309"/>
      <c r="I157" s="309"/>
      <c r="J157" s="306"/>
      <c r="K157" s="306"/>
      <c r="L157" s="313"/>
      <c r="M157" s="306"/>
      <c r="N157" s="306"/>
      <c r="P157" s="306"/>
      <c r="Q157" s="303"/>
    </row>
    <row r="158" spans="2:17">
      <c r="B158" s="309"/>
      <c r="C158" s="309"/>
      <c r="D158" s="309"/>
      <c r="E158" s="309"/>
      <c r="F158" s="309"/>
      <c r="G158" s="309"/>
      <c r="H158" s="309"/>
      <c r="I158" s="309"/>
      <c r="J158" s="306"/>
      <c r="K158" s="306"/>
      <c r="L158" s="313"/>
      <c r="M158" s="306"/>
      <c r="N158" s="306"/>
      <c r="P158" s="306"/>
      <c r="Q158" s="303"/>
    </row>
    <row r="159" spans="2:17">
      <c r="B159" s="304"/>
      <c r="C159" s="309"/>
      <c r="D159" s="309"/>
      <c r="E159" s="309"/>
      <c r="F159" s="309"/>
      <c r="G159" s="309"/>
      <c r="H159" s="309"/>
      <c r="I159" s="309"/>
      <c r="J159" s="306"/>
      <c r="K159" s="306"/>
      <c r="L159" s="313"/>
      <c r="M159" s="306"/>
      <c r="N159" s="306"/>
      <c r="P159" s="306"/>
      <c r="Q159" s="303"/>
    </row>
    <row r="160" spans="2:17" ht="15.75" thickBot="1">
      <c r="B160" s="309"/>
      <c r="C160" s="309"/>
      <c r="D160" s="309"/>
      <c r="E160" s="309"/>
      <c r="F160" s="309"/>
      <c r="G160" s="309"/>
      <c r="H160" s="309"/>
      <c r="I160" s="309"/>
      <c r="J160" s="306"/>
      <c r="K160" s="306"/>
      <c r="L160" s="313"/>
      <c r="M160" s="306"/>
      <c r="N160" s="306"/>
      <c r="P160" s="306"/>
      <c r="Q160" s="303"/>
    </row>
    <row r="161" spans="2:17" ht="15.75" thickBot="1">
      <c r="B161" s="314"/>
      <c r="C161" s="314"/>
      <c r="D161" s="314"/>
      <c r="E161" s="314"/>
      <c r="F161" s="309"/>
      <c r="G161" s="309"/>
      <c r="H161" s="309"/>
      <c r="I161" s="309"/>
      <c r="J161" s="306"/>
      <c r="K161" s="306"/>
      <c r="L161" s="313"/>
      <c r="M161" s="306"/>
      <c r="N161" s="306"/>
      <c r="P161" s="306"/>
      <c r="Q161" s="303"/>
    </row>
    <row r="162" spans="2:17" ht="15.75" thickBot="1">
      <c r="B162" s="315"/>
      <c r="C162" s="315"/>
      <c r="D162" s="315"/>
      <c r="E162" s="315"/>
      <c r="F162" s="309"/>
      <c r="G162" s="309"/>
      <c r="H162" s="309"/>
      <c r="I162" s="309"/>
      <c r="J162" s="306"/>
      <c r="K162" s="306"/>
      <c r="L162" s="313"/>
      <c r="M162" s="306"/>
      <c r="N162" s="306"/>
      <c r="P162" s="306"/>
      <c r="Q162" s="303"/>
    </row>
    <row r="163" spans="2:17" ht="15.75" thickBot="1">
      <c r="B163" s="316"/>
      <c r="C163" s="316"/>
      <c r="D163" s="316"/>
      <c r="E163" s="316"/>
      <c r="F163" s="309"/>
      <c r="G163" s="309"/>
      <c r="H163" s="309"/>
      <c r="I163" s="309"/>
      <c r="J163" s="306"/>
      <c r="K163" s="306"/>
      <c r="L163" s="313"/>
      <c r="M163" s="306"/>
      <c r="N163" s="306"/>
      <c r="P163" s="306"/>
      <c r="Q163" s="303"/>
    </row>
    <row r="164" spans="2:17" ht="15.75" thickBot="1">
      <c r="B164" s="315"/>
      <c r="C164" s="315"/>
      <c r="D164" s="315"/>
      <c r="E164" s="315"/>
      <c r="F164" s="309"/>
      <c r="G164" s="309"/>
      <c r="H164" s="309"/>
      <c r="I164" s="309"/>
      <c r="J164" s="309"/>
      <c r="K164" s="309"/>
      <c r="L164" s="320"/>
      <c r="M164" s="309"/>
      <c r="N164" s="309"/>
      <c r="P164" s="309"/>
      <c r="Q164" s="303"/>
    </row>
    <row r="165" spans="2:17" ht="15.75" thickBot="1">
      <c r="B165" s="316"/>
      <c r="C165" s="316"/>
      <c r="D165" s="316"/>
      <c r="E165" s="316"/>
      <c r="F165" s="309"/>
      <c r="G165" s="309"/>
      <c r="H165" s="309"/>
      <c r="I165" s="309"/>
      <c r="J165" s="309"/>
      <c r="K165" s="309"/>
      <c r="L165" s="320"/>
      <c r="M165" s="309"/>
      <c r="N165" s="309"/>
      <c r="P165" s="309"/>
      <c r="Q165" s="303"/>
    </row>
    <row r="166" spans="2:17">
      <c r="B166" s="309"/>
      <c r="C166" s="309"/>
      <c r="D166" s="309"/>
      <c r="E166" s="309"/>
      <c r="F166" s="309"/>
      <c r="G166" s="309"/>
      <c r="H166" s="309"/>
      <c r="I166" s="309"/>
      <c r="J166" s="309"/>
      <c r="K166" s="309"/>
      <c r="L166" s="320"/>
      <c r="M166" s="309"/>
      <c r="N166" s="309"/>
      <c r="P166" s="309"/>
      <c r="Q166" s="303"/>
    </row>
    <row r="167" spans="2:17">
      <c r="B167" s="309"/>
      <c r="C167" s="309"/>
      <c r="D167" s="309"/>
      <c r="E167" s="309"/>
      <c r="F167" s="309"/>
      <c r="G167" s="309"/>
      <c r="H167" s="309"/>
      <c r="I167" s="309"/>
      <c r="J167" s="309"/>
      <c r="K167" s="309"/>
      <c r="L167" s="320"/>
      <c r="M167" s="309"/>
      <c r="N167" s="309"/>
      <c r="P167" s="309"/>
      <c r="Q167" s="303"/>
    </row>
    <row r="168" spans="2:17">
      <c r="B168" s="304"/>
      <c r="C168" s="309"/>
      <c r="D168" s="309"/>
      <c r="E168" s="309"/>
      <c r="F168" s="309"/>
      <c r="G168" s="309"/>
      <c r="H168" s="309"/>
      <c r="I168" s="309"/>
      <c r="J168" s="309"/>
      <c r="K168" s="309"/>
      <c r="L168" s="320"/>
      <c r="M168" s="309"/>
      <c r="N168" s="309"/>
      <c r="P168" s="309"/>
      <c r="Q168" s="303"/>
    </row>
    <row r="169" spans="2:17">
      <c r="B169" s="297"/>
      <c r="C169" s="309"/>
      <c r="D169" s="309"/>
      <c r="E169" s="309"/>
      <c r="F169" s="309"/>
      <c r="G169" s="309"/>
      <c r="H169" s="309"/>
      <c r="I169" s="309"/>
      <c r="J169" s="309"/>
      <c r="K169" s="309"/>
      <c r="L169" s="320"/>
      <c r="M169" s="309"/>
      <c r="N169" s="309"/>
      <c r="P169" s="309"/>
      <c r="Q169" s="303"/>
    </row>
    <row r="170" spans="2:17">
      <c r="B170" s="297"/>
      <c r="C170" s="309"/>
      <c r="D170" s="309"/>
      <c r="E170" s="309"/>
      <c r="F170" s="309"/>
      <c r="G170" s="309"/>
      <c r="H170" s="309"/>
      <c r="I170" s="309"/>
      <c r="J170" s="309"/>
      <c r="K170" s="309"/>
      <c r="L170" s="320"/>
      <c r="M170" s="309"/>
      <c r="N170" s="309"/>
      <c r="P170" s="309"/>
      <c r="Q170" s="303"/>
    </row>
    <row r="171" spans="2:17">
      <c r="B171" s="297"/>
      <c r="C171" s="309"/>
      <c r="D171" s="309"/>
      <c r="E171" s="309"/>
      <c r="F171" s="309"/>
      <c r="G171" s="309"/>
      <c r="H171" s="309"/>
      <c r="I171" s="309"/>
      <c r="J171" s="309"/>
      <c r="K171" s="309"/>
      <c r="L171" s="320"/>
      <c r="M171" s="309"/>
      <c r="N171" s="309"/>
      <c r="P171" s="309"/>
      <c r="Q171" s="303"/>
    </row>
    <row r="172" spans="2:17">
      <c r="B172" s="309"/>
      <c r="C172" s="309"/>
      <c r="D172" s="309"/>
      <c r="E172" s="309"/>
      <c r="F172" s="309"/>
      <c r="G172" s="309"/>
      <c r="H172" s="309"/>
      <c r="I172" s="309"/>
      <c r="J172" s="309"/>
      <c r="K172" s="309"/>
      <c r="L172" s="320"/>
      <c r="M172" s="309"/>
      <c r="N172" s="309"/>
      <c r="P172" s="309"/>
      <c r="Q172" s="303"/>
    </row>
    <row r="173" spans="2:17">
      <c r="B173" s="309"/>
      <c r="C173" s="309"/>
      <c r="D173" s="309"/>
      <c r="E173" s="309"/>
      <c r="F173" s="309"/>
      <c r="G173" s="309"/>
      <c r="H173" s="309"/>
      <c r="I173" s="309"/>
      <c r="J173" s="309"/>
      <c r="K173" s="309"/>
      <c r="L173" s="320"/>
      <c r="M173" s="309"/>
      <c r="N173" s="309"/>
      <c r="P173" s="309"/>
      <c r="Q173" s="303"/>
    </row>
    <row r="174" spans="2:17">
      <c r="B174" s="317"/>
      <c r="C174" s="317"/>
      <c r="D174" s="317"/>
      <c r="E174" s="317"/>
      <c r="F174" s="317"/>
      <c r="G174" s="317"/>
      <c r="H174" s="317"/>
      <c r="I174" s="317"/>
      <c r="J174" s="317"/>
      <c r="K174" s="317"/>
      <c r="L174" s="321"/>
      <c r="M174" s="317"/>
      <c r="N174" s="317"/>
      <c r="P174" s="309"/>
      <c r="Q174" s="303"/>
    </row>
    <row r="175" spans="2:17">
      <c r="B175" s="309"/>
      <c r="C175" s="309"/>
      <c r="D175" s="309"/>
      <c r="E175" s="309"/>
      <c r="F175" s="309"/>
      <c r="G175" s="309"/>
      <c r="H175" s="309"/>
      <c r="I175" s="309"/>
      <c r="J175" s="309"/>
      <c r="K175" s="309"/>
      <c r="L175" s="320"/>
      <c r="M175" s="309"/>
      <c r="N175" s="309"/>
      <c r="P175" s="309"/>
      <c r="Q175" s="303"/>
    </row>
    <row r="176" spans="2:17">
      <c r="B176" s="309"/>
      <c r="C176" s="309"/>
      <c r="D176" s="309"/>
      <c r="E176" s="309"/>
      <c r="F176" s="309"/>
      <c r="G176" s="309"/>
      <c r="H176" s="309"/>
      <c r="I176" s="309"/>
      <c r="J176" s="309"/>
      <c r="K176" s="309"/>
      <c r="L176" s="320"/>
      <c r="M176" s="309"/>
      <c r="N176" s="309"/>
      <c r="P176" s="309"/>
      <c r="Q176" s="303"/>
    </row>
    <row r="177" spans="2:17">
      <c r="B177" s="304"/>
      <c r="C177" s="309"/>
      <c r="D177" s="309"/>
      <c r="E177" s="309"/>
      <c r="F177" s="309"/>
      <c r="G177" s="309"/>
      <c r="H177" s="309"/>
      <c r="I177" s="309"/>
      <c r="J177" s="309"/>
      <c r="K177" s="309"/>
      <c r="L177" s="320"/>
      <c r="M177" s="309"/>
      <c r="N177" s="309"/>
      <c r="P177" s="309"/>
      <c r="Q177" s="303"/>
    </row>
    <row r="178" spans="2:17">
      <c r="B178" s="309"/>
      <c r="C178" s="309"/>
      <c r="D178" s="309"/>
      <c r="E178" s="309"/>
      <c r="F178" s="309"/>
      <c r="G178" s="309"/>
      <c r="H178" s="309"/>
      <c r="I178" s="309"/>
      <c r="J178" s="309"/>
      <c r="K178" s="309"/>
      <c r="L178" s="320"/>
      <c r="M178" s="309"/>
      <c r="N178" s="309"/>
      <c r="P178" s="309"/>
      <c r="Q178" s="303"/>
    </row>
    <row r="179" spans="2:17">
      <c r="B179" s="309"/>
      <c r="C179" s="309"/>
      <c r="D179" s="304"/>
      <c r="E179" s="309"/>
      <c r="F179" s="309"/>
      <c r="G179" s="309"/>
      <c r="H179" s="309"/>
      <c r="I179" s="309"/>
      <c r="J179" s="309"/>
      <c r="K179" s="309"/>
      <c r="L179" s="320"/>
      <c r="M179" s="309"/>
      <c r="N179" s="309"/>
      <c r="P179" s="309"/>
      <c r="Q179" s="303"/>
    </row>
    <row r="180" spans="2:17">
      <c r="B180" s="309"/>
      <c r="C180" s="309"/>
      <c r="D180" s="304"/>
      <c r="E180" s="309"/>
      <c r="F180" s="309"/>
      <c r="G180" s="309"/>
      <c r="H180" s="309"/>
      <c r="I180" s="309"/>
      <c r="J180" s="309"/>
      <c r="K180" s="309"/>
      <c r="L180" s="320"/>
      <c r="M180" s="309"/>
      <c r="N180" s="309"/>
      <c r="P180" s="309"/>
      <c r="Q180" s="303"/>
    </row>
    <row r="181" spans="2:17">
      <c r="B181" s="309"/>
      <c r="C181" s="309"/>
      <c r="D181" s="309"/>
      <c r="E181" s="309"/>
      <c r="F181" s="309"/>
      <c r="G181" s="309"/>
      <c r="H181" s="309"/>
      <c r="I181" s="309"/>
      <c r="J181" s="309"/>
      <c r="K181" s="309"/>
      <c r="L181" s="320"/>
      <c r="M181" s="309"/>
      <c r="N181" s="309"/>
      <c r="P181" s="309"/>
      <c r="Q181" s="303"/>
    </row>
    <row r="182" spans="2:17">
      <c r="B182" s="309"/>
      <c r="C182" s="309"/>
      <c r="D182" s="309"/>
      <c r="E182" s="309"/>
      <c r="F182" s="309"/>
      <c r="G182" s="309"/>
      <c r="H182" s="309"/>
      <c r="I182" s="309"/>
      <c r="J182" s="309"/>
      <c r="K182" s="309"/>
      <c r="L182" s="320"/>
      <c r="M182" s="309"/>
      <c r="N182" s="309"/>
      <c r="P182" s="309"/>
      <c r="Q182" s="303"/>
    </row>
    <row r="183" spans="2:17">
      <c r="B183" s="304"/>
      <c r="C183" s="309"/>
      <c r="D183" s="309"/>
      <c r="E183" s="309"/>
      <c r="F183" s="309"/>
      <c r="G183" s="309"/>
      <c r="H183" s="309"/>
      <c r="I183" s="309"/>
      <c r="J183" s="309"/>
      <c r="K183" s="309"/>
      <c r="L183" s="320"/>
      <c r="M183" s="309"/>
      <c r="N183" s="309"/>
      <c r="P183" s="309"/>
      <c r="Q183" s="303"/>
    </row>
    <row r="184" spans="2:17" ht="15.75" thickBot="1">
      <c r="B184" s="309"/>
      <c r="C184" s="309"/>
      <c r="D184" s="309"/>
      <c r="E184" s="309"/>
      <c r="F184" s="309"/>
      <c r="G184" s="309"/>
      <c r="H184" s="309"/>
      <c r="I184" s="309"/>
      <c r="J184" s="309"/>
      <c r="K184" s="309"/>
      <c r="L184" s="320"/>
      <c r="M184" s="309"/>
      <c r="N184" s="309"/>
      <c r="P184" s="309"/>
      <c r="Q184" s="303"/>
    </row>
    <row r="185" spans="2:17" ht="15.75" thickBot="1">
      <c r="B185" s="314"/>
      <c r="C185" s="314"/>
      <c r="D185" s="314"/>
      <c r="E185" s="314"/>
      <c r="F185" s="309"/>
      <c r="G185" s="309"/>
      <c r="H185" s="309"/>
      <c r="I185" s="309"/>
      <c r="J185" s="309"/>
      <c r="K185" s="309"/>
      <c r="L185" s="320"/>
      <c r="M185" s="309"/>
      <c r="N185" s="309"/>
      <c r="P185" s="309"/>
      <c r="Q185" s="303"/>
    </row>
    <row r="186" spans="2:17" ht="15.75" thickBot="1">
      <c r="B186" s="315"/>
      <c r="C186" s="315"/>
      <c r="D186" s="315"/>
      <c r="E186" s="315"/>
      <c r="F186" s="309"/>
      <c r="G186" s="309"/>
      <c r="H186" s="309"/>
      <c r="I186" s="309"/>
      <c r="J186" s="309"/>
      <c r="K186" s="309"/>
      <c r="L186" s="320"/>
      <c r="M186" s="309"/>
      <c r="N186" s="309"/>
      <c r="P186" s="309"/>
      <c r="Q186" s="303"/>
    </row>
    <row r="187" spans="2:17" ht="15.75" thickBot="1">
      <c r="B187" s="316"/>
      <c r="C187" s="316"/>
      <c r="D187" s="316"/>
      <c r="E187" s="316"/>
      <c r="F187" s="309"/>
      <c r="G187" s="309"/>
      <c r="H187" s="309"/>
      <c r="I187" s="309"/>
      <c r="J187" s="309"/>
      <c r="K187" s="309"/>
      <c r="L187" s="320"/>
      <c r="M187" s="309"/>
      <c r="N187" s="309"/>
      <c r="P187" s="309"/>
      <c r="Q187" s="303"/>
    </row>
    <row r="188" spans="2:17" ht="15.75" thickBot="1">
      <c r="B188" s="315"/>
      <c r="C188" s="315"/>
      <c r="D188" s="315"/>
      <c r="E188" s="315"/>
      <c r="F188" s="309"/>
      <c r="G188" s="309"/>
      <c r="H188" s="309"/>
      <c r="I188" s="309"/>
      <c r="J188" s="309"/>
      <c r="K188" s="309"/>
      <c r="L188" s="320"/>
      <c r="M188" s="309"/>
      <c r="N188" s="309"/>
      <c r="P188" s="309"/>
      <c r="Q188" s="303"/>
    </row>
    <row r="189" spans="2:17" ht="15.75" thickBot="1">
      <c r="B189" s="316"/>
      <c r="C189" s="316"/>
      <c r="D189" s="316"/>
      <c r="E189" s="316"/>
      <c r="F189" s="309"/>
      <c r="G189" s="309"/>
      <c r="H189" s="309"/>
      <c r="I189" s="309"/>
      <c r="J189" s="309"/>
      <c r="K189" s="309"/>
      <c r="L189" s="320"/>
      <c r="M189" s="309"/>
      <c r="N189" s="309"/>
      <c r="P189" s="309"/>
      <c r="Q189" s="303"/>
    </row>
    <row r="190" spans="2:17">
      <c r="B190" s="309"/>
      <c r="C190" s="309"/>
      <c r="D190" s="309"/>
      <c r="E190" s="309"/>
      <c r="F190" s="309"/>
      <c r="G190" s="309"/>
      <c r="H190" s="309"/>
      <c r="I190" s="309"/>
      <c r="J190" s="309"/>
      <c r="K190" s="309"/>
      <c r="L190" s="320"/>
      <c r="M190" s="309"/>
      <c r="N190" s="309"/>
      <c r="P190" s="309"/>
      <c r="Q190" s="303"/>
    </row>
    <row r="191" spans="2:17">
      <c r="B191" s="309"/>
      <c r="C191" s="309"/>
      <c r="D191" s="309"/>
      <c r="E191" s="309"/>
      <c r="F191" s="309"/>
      <c r="G191" s="309"/>
      <c r="H191" s="309"/>
      <c r="I191" s="309"/>
      <c r="J191" s="309"/>
      <c r="K191" s="309"/>
      <c r="L191" s="320"/>
      <c r="M191" s="309"/>
      <c r="N191" s="309"/>
      <c r="P191" s="309"/>
      <c r="Q191" s="303"/>
    </row>
    <row r="192" spans="2:17">
      <c r="B192" s="304"/>
      <c r="C192" s="309"/>
      <c r="D192" s="309"/>
      <c r="E192" s="309"/>
      <c r="F192" s="309"/>
      <c r="G192" s="309"/>
      <c r="H192" s="309"/>
      <c r="I192" s="309"/>
      <c r="J192" s="309"/>
      <c r="K192" s="309"/>
      <c r="L192" s="320"/>
      <c r="M192" s="309"/>
      <c r="N192" s="309"/>
      <c r="P192" s="309"/>
      <c r="Q192" s="303"/>
    </row>
    <row r="193" spans="2:17">
      <c r="B193" s="297"/>
      <c r="C193" s="309"/>
      <c r="D193" s="309"/>
      <c r="E193" s="309"/>
      <c r="F193" s="309"/>
      <c r="G193" s="309"/>
      <c r="H193" s="309"/>
      <c r="I193" s="309"/>
      <c r="J193" s="309"/>
      <c r="K193" s="309"/>
      <c r="L193" s="320"/>
      <c r="M193" s="309"/>
      <c r="N193" s="309"/>
      <c r="P193" s="309"/>
      <c r="Q193" s="303"/>
    </row>
    <row r="194" spans="2:17">
      <c r="B194" s="297"/>
      <c r="C194" s="309"/>
      <c r="D194" s="309"/>
      <c r="E194" s="309"/>
      <c r="F194" s="309"/>
      <c r="G194" s="309"/>
      <c r="H194" s="309"/>
      <c r="I194" s="309"/>
      <c r="J194" s="309"/>
      <c r="K194" s="309"/>
      <c r="L194" s="320"/>
      <c r="M194" s="309"/>
      <c r="N194" s="309"/>
      <c r="P194" s="309"/>
      <c r="Q194" s="303"/>
    </row>
    <row r="195" spans="2:17">
      <c r="B195" s="297"/>
      <c r="C195" s="309"/>
      <c r="D195" s="309"/>
      <c r="E195" s="309"/>
      <c r="F195" s="309"/>
      <c r="G195" s="309"/>
      <c r="H195" s="309"/>
      <c r="I195" s="309"/>
      <c r="J195" s="309"/>
      <c r="K195" s="309"/>
      <c r="L195" s="320"/>
      <c r="M195" s="309"/>
      <c r="N195" s="309"/>
      <c r="P195" s="309"/>
      <c r="Q195" s="303"/>
    </row>
    <row r="196" spans="2:17">
      <c r="B196" s="309"/>
      <c r="C196" s="309"/>
      <c r="D196" s="309"/>
      <c r="E196" s="309"/>
      <c r="F196" s="309"/>
      <c r="G196" s="309"/>
      <c r="H196" s="309"/>
      <c r="I196" s="309"/>
      <c r="J196" s="309"/>
      <c r="K196" s="309"/>
      <c r="L196" s="320"/>
      <c r="M196" s="309"/>
      <c r="N196" s="309"/>
      <c r="P196" s="309"/>
      <c r="Q196" s="303"/>
    </row>
    <row r="197" spans="2:17">
      <c r="B197" s="309"/>
      <c r="C197" s="309"/>
      <c r="D197" s="309"/>
      <c r="E197" s="309"/>
      <c r="F197" s="309"/>
      <c r="G197" s="309"/>
      <c r="H197" s="309"/>
      <c r="I197" s="309"/>
      <c r="J197" s="309"/>
      <c r="K197" s="317"/>
      <c r="L197" s="321"/>
      <c r="M197" s="317"/>
      <c r="N197" s="317"/>
      <c r="P197" s="309"/>
      <c r="Q197" s="303"/>
    </row>
    <row r="198" spans="2:17">
      <c r="B198" s="317"/>
      <c r="C198" s="317"/>
      <c r="D198" s="317"/>
      <c r="E198" s="317"/>
      <c r="F198" s="317"/>
      <c r="G198" s="317"/>
      <c r="H198" s="317"/>
      <c r="I198" s="317"/>
      <c r="J198" s="317"/>
      <c r="K198" s="309"/>
      <c r="L198" s="320"/>
      <c r="M198" s="309"/>
      <c r="N198" s="309"/>
      <c r="P198" s="309"/>
      <c r="Q198" s="303"/>
    </row>
    <row r="199" spans="2:17">
      <c r="B199" s="309"/>
      <c r="C199" s="309"/>
      <c r="D199" s="309"/>
      <c r="E199" s="309"/>
      <c r="F199" s="309"/>
      <c r="G199" s="309"/>
      <c r="H199" s="309"/>
      <c r="I199" s="309"/>
      <c r="J199" s="309"/>
      <c r="K199" s="309"/>
      <c r="L199" s="320"/>
      <c r="M199" s="309"/>
      <c r="N199" s="309"/>
      <c r="P199" s="309"/>
      <c r="Q199" s="303"/>
    </row>
    <row r="200" spans="2:17">
      <c r="B200" s="309"/>
      <c r="C200" s="309"/>
      <c r="D200" s="309"/>
      <c r="E200" s="309"/>
      <c r="F200" s="309"/>
      <c r="G200" s="309"/>
      <c r="H200" s="309"/>
      <c r="I200" s="309"/>
      <c r="J200" s="309"/>
      <c r="K200" s="309"/>
      <c r="L200" s="320"/>
      <c r="M200" s="309"/>
      <c r="N200" s="309"/>
      <c r="P200" s="309"/>
      <c r="Q200" s="303"/>
    </row>
    <row r="201" spans="2:17">
      <c r="B201" s="304"/>
      <c r="C201" s="309"/>
      <c r="D201" s="309"/>
      <c r="E201" s="309"/>
      <c r="F201" s="309"/>
      <c r="G201" s="309"/>
      <c r="H201" s="309"/>
      <c r="I201" s="309"/>
      <c r="J201" s="309"/>
      <c r="K201" s="309"/>
      <c r="L201" s="320"/>
      <c r="M201" s="309"/>
      <c r="N201" s="309"/>
      <c r="P201" s="309"/>
      <c r="Q201" s="303"/>
    </row>
    <row r="202" spans="2:17">
      <c r="B202" s="309"/>
      <c r="C202" s="309"/>
      <c r="D202" s="309"/>
      <c r="E202" s="309"/>
      <c r="F202" s="309"/>
      <c r="G202" s="309"/>
      <c r="H202" s="309"/>
      <c r="I202" s="309"/>
      <c r="J202" s="309"/>
      <c r="K202" s="309"/>
      <c r="L202" s="320"/>
      <c r="M202" s="309"/>
      <c r="N202" s="309"/>
      <c r="P202" s="309"/>
      <c r="Q202" s="303"/>
    </row>
    <row r="203" spans="2:17">
      <c r="B203" s="309"/>
      <c r="C203" s="309"/>
      <c r="D203" s="304"/>
      <c r="E203" s="309"/>
      <c r="F203" s="309"/>
      <c r="G203" s="309"/>
      <c r="H203" s="309"/>
      <c r="I203" s="309"/>
      <c r="J203" s="309"/>
      <c r="K203" s="309"/>
      <c r="L203" s="320"/>
      <c r="M203" s="309"/>
      <c r="N203" s="309"/>
      <c r="P203" s="309"/>
      <c r="Q203" s="303"/>
    </row>
    <row r="204" spans="2:17">
      <c r="B204" s="309"/>
      <c r="C204" s="309"/>
      <c r="D204" s="304"/>
      <c r="E204" s="309"/>
      <c r="F204" s="309"/>
      <c r="G204" s="309"/>
      <c r="H204" s="309"/>
      <c r="I204" s="309"/>
      <c r="J204" s="309"/>
      <c r="K204" s="309"/>
      <c r="L204" s="320"/>
      <c r="M204" s="309"/>
      <c r="N204" s="309"/>
      <c r="P204" s="309"/>
      <c r="Q204" s="303"/>
    </row>
    <row r="205" spans="2:17">
      <c r="B205" s="309"/>
      <c r="C205" s="309"/>
      <c r="D205" s="309"/>
      <c r="E205" s="309"/>
      <c r="F205" s="309"/>
      <c r="G205" s="309"/>
      <c r="H205" s="309"/>
      <c r="I205" s="309"/>
      <c r="J205" s="309"/>
      <c r="K205" s="309"/>
      <c r="L205" s="320"/>
      <c r="M205" s="309"/>
      <c r="N205" s="309"/>
      <c r="P205" s="309"/>
      <c r="Q205" s="303"/>
    </row>
    <row r="206" spans="2:17">
      <c r="B206" s="309"/>
      <c r="C206" s="309"/>
      <c r="D206" s="309"/>
      <c r="E206" s="309"/>
      <c r="F206" s="309"/>
      <c r="G206" s="309"/>
      <c r="H206" s="309"/>
      <c r="I206" s="309"/>
      <c r="J206" s="309"/>
      <c r="K206" s="309"/>
      <c r="L206" s="320"/>
      <c r="M206" s="309"/>
      <c r="N206" s="309"/>
      <c r="P206" s="309"/>
      <c r="Q206" s="303"/>
    </row>
    <row r="207" spans="2:17">
      <c r="B207" s="304"/>
      <c r="C207" s="309"/>
      <c r="D207" s="309"/>
      <c r="E207" s="309"/>
      <c r="F207" s="309"/>
      <c r="G207" s="309"/>
      <c r="H207" s="309"/>
      <c r="I207" s="309"/>
      <c r="J207" s="309"/>
      <c r="K207" s="309"/>
      <c r="L207" s="320"/>
      <c r="M207" s="309"/>
      <c r="N207" s="309"/>
      <c r="P207" s="309"/>
      <c r="Q207" s="303"/>
    </row>
    <row r="208" spans="2:17" ht="15.75" thickBot="1">
      <c r="B208" s="309"/>
      <c r="C208" s="309"/>
      <c r="D208" s="309"/>
      <c r="E208" s="309"/>
      <c r="F208" s="309"/>
      <c r="G208" s="309"/>
      <c r="H208" s="309"/>
      <c r="I208" s="309"/>
      <c r="J208" s="309"/>
      <c r="K208" s="309"/>
      <c r="L208" s="320"/>
      <c r="M208" s="309"/>
      <c r="N208" s="309"/>
      <c r="P208" s="309"/>
      <c r="Q208" s="303"/>
    </row>
    <row r="209" spans="2:17" ht="15.75" thickBot="1">
      <c r="B209" s="314"/>
      <c r="C209" s="314"/>
      <c r="D209" s="314"/>
      <c r="E209" s="314"/>
      <c r="F209" s="309"/>
      <c r="G209" s="309"/>
      <c r="H209" s="309"/>
      <c r="I209" s="309"/>
      <c r="J209" s="309"/>
      <c r="K209" s="309"/>
      <c r="L209" s="320"/>
      <c r="M209" s="309"/>
      <c r="N209" s="309"/>
      <c r="P209" s="309"/>
      <c r="Q209" s="303"/>
    </row>
    <row r="210" spans="2:17" ht="15.75" thickBot="1">
      <c r="B210" s="315"/>
      <c r="C210" s="315"/>
      <c r="D210" s="315"/>
      <c r="E210" s="315"/>
      <c r="F210" s="309"/>
      <c r="G210" s="309"/>
      <c r="H210" s="309"/>
      <c r="I210" s="309"/>
      <c r="J210" s="309"/>
      <c r="K210" s="309"/>
      <c r="L210" s="320"/>
      <c r="M210" s="309"/>
      <c r="N210" s="309"/>
      <c r="P210" s="309"/>
      <c r="Q210" s="303"/>
    </row>
    <row r="211" spans="2:17" ht="15.75" thickBot="1">
      <c r="B211" s="316"/>
      <c r="C211" s="316"/>
      <c r="D211" s="316"/>
      <c r="E211" s="316"/>
      <c r="F211" s="309"/>
      <c r="G211" s="309"/>
      <c r="H211" s="309"/>
      <c r="I211" s="309"/>
      <c r="J211" s="309"/>
      <c r="K211" s="309"/>
      <c r="L211" s="320"/>
      <c r="M211" s="309"/>
      <c r="N211" s="309"/>
      <c r="P211" s="309"/>
      <c r="Q211" s="303"/>
    </row>
    <row r="212" spans="2:17" ht="15.75" thickBot="1">
      <c r="B212" s="315"/>
      <c r="C212" s="315"/>
      <c r="D212" s="315"/>
      <c r="E212" s="315"/>
      <c r="F212" s="309"/>
      <c r="G212" s="309"/>
      <c r="H212" s="309"/>
      <c r="I212" s="309"/>
      <c r="J212" s="309"/>
      <c r="K212" s="309"/>
      <c r="L212" s="320"/>
      <c r="M212" s="309"/>
      <c r="N212" s="309"/>
      <c r="P212" s="309"/>
      <c r="Q212" s="303"/>
    </row>
    <row r="213" spans="2:17" ht="15.75" thickBot="1">
      <c r="B213" s="316"/>
      <c r="C213" s="316"/>
      <c r="D213" s="316"/>
      <c r="E213" s="316"/>
      <c r="F213" s="309"/>
      <c r="G213" s="309"/>
      <c r="H213" s="309"/>
      <c r="I213" s="309"/>
      <c r="J213" s="309"/>
      <c r="K213" s="309"/>
      <c r="L213" s="320"/>
      <c r="M213" s="309"/>
      <c r="N213" s="309"/>
      <c r="P213" s="309"/>
      <c r="Q213" s="303"/>
    </row>
    <row r="214" spans="2:17">
      <c r="B214" s="309"/>
      <c r="C214" s="309"/>
      <c r="D214" s="309"/>
      <c r="E214" s="309"/>
      <c r="F214" s="309"/>
      <c r="G214" s="309"/>
      <c r="H214" s="309"/>
      <c r="I214" s="309"/>
      <c r="J214" s="309"/>
      <c r="K214" s="309"/>
      <c r="L214" s="320"/>
      <c r="M214" s="309"/>
      <c r="N214" s="309"/>
      <c r="P214" s="309"/>
      <c r="Q214" s="303"/>
    </row>
    <row r="215" spans="2:17">
      <c r="B215" s="309"/>
      <c r="C215" s="309"/>
      <c r="D215" s="309"/>
      <c r="E215" s="309"/>
      <c r="F215" s="309"/>
      <c r="G215" s="309"/>
      <c r="H215" s="309"/>
      <c r="I215" s="309"/>
      <c r="J215" s="309"/>
      <c r="K215" s="309"/>
      <c r="L215" s="320"/>
      <c r="M215" s="309"/>
      <c r="N215" s="309"/>
      <c r="P215" s="309"/>
      <c r="Q215" s="303"/>
    </row>
    <row r="216" spans="2:17">
      <c r="B216" s="304"/>
      <c r="C216" s="309"/>
      <c r="D216" s="309"/>
      <c r="E216" s="309"/>
      <c r="F216" s="309"/>
      <c r="G216" s="309"/>
      <c r="H216" s="309"/>
      <c r="I216" s="309"/>
      <c r="J216" s="309"/>
      <c r="K216" s="309"/>
      <c r="L216" s="320"/>
      <c r="M216" s="309"/>
      <c r="N216" s="309"/>
      <c r="P216" s="309"/>
      <c r="Q216" s="303"/>
    </row>
    <row r="217" spans="2:17">
      <c r="B217" s="297"/>
      <c r="C217" s="309"/>
      <c r="D217" s="309"/>
      <c r="E217" s="309"/>
      <c r="F217" s="309"/>
      <c r="G217" s="309"/>
      <c r="H217" s="309"/>
      <c r="I217" s="309"/>
      <c r="J217" s="309"/>
      <c r="K217" s="309"/>
      <c r="L217" s="320"/>
      <c r="M217" s="309"/>
      <c r="N217" s="309"/>
      <c r="P217" s="309"/>
      <c r="Q217" s="303"/>
    </row>
    <row r="218" spans="2:17">
      <c r="B218" s="297"/>
      <c r="C218" s="309"/>
      <c r="D218" s="309"/>
      <c r="E218" s="309"/>
      <c r="F218" s="309"/>
      <c r="G218" s="309"/>
      <c r="H218" s="309"/>
      <c r="I218" s="309"/>
      <c r="J218" s="309"/>
      <c r="K218" s="309"/>
      <c r="L218" s="320"/>
      <c r="M218" s="309"/>
      <c r="N218" s="309"/>
      <c r="P218" s="309"/>
      <c r="Q218" s="303"/>
    </row>
    <row r="219" spans="2:17">
      <c r="B219" s="297"/>
      <c r="C219" s="309"/>
      <c r="D219" s="309"/>
      <c r="E219" s="309"/>
      <c r="F219" s="309"/>
      <c r="G219" s="309"/>
      <c r="H219" s="309"/>
      <c r="I219" s="309"/>
      <c r="J219" s="309"/>
      <c r="K219" s="309"/>
      <c r="L219" s="320"/>
      <c r="M219" s="309"/>
      <c r="N219" s="309"/>
      <c r="P219" s="309"/>
      <c r="Q219" s="303"/>
    </row>
    <row r="220" spans="2:17">
      <c r="B220" s="309"/>
      <c r="C220" s="309"/>
      <c r="D220" s="309"/>
      <c r="E220" s="309"/>
      <c r="F220" s="309"/>
      <c r="G220" s="309"/>
      <c r="H220" s="309"/>
      <c r="I220" s="309"/>
      <c r="J220" s="309"/>
      <c r="K220" s="309"/>
      <c r="L220" s="320"/>
      <c r="M220" s="309"/>
      <c r="N220" s="309"/>
      <c r="P220" s="309"/>
      <c r="Q220" s="303"/>
    </row>
    <row r="221" spans="2:17">
      <c r="B221" s="309"/>
      <c r="C221" s="309"/>
      <c r="D221" s="309"/>
      <c r="E221" s="309"/>
      <c r="F221" s="309"/>
      <c r="G221" s="309"/>
      <c r="H221" s="309"/>
      <c r="I221" s="309"/>
      <c r="J221" s="309"/>
      <c r="K221" s="317"/>
      <c r="L221" s="321"/>
      <c r="M221" s="317"/>
      <c r="N221" s="317"/>
      <c r="P221" s="309"/>
      <c r="Q221" s="303"/>
    </row>
    <row r="222" spans="2:17">
      <c r="B222" s="317"/>
      <c r="C222" s="317"/>
      <c r="D222" s="317"/>
      <c r="E222" s="317"/>
      <c r="F222" s="317"/>
      <c r="G222" s="317"/>
      <c r="H222" s="317"/>
      <c r="I222" s="317"/>
      <c r="J222" s="317"/>
      <c r="K222" s="309"/>
      <c r="L222" s="320"/>
      <c r="M222" s="309"/>
      <c r="N222" s="309"/>
      <c r="P222" s="309"/>
      <c r="Q222" s="303"/>
    </row>
    <row r="223" spans="2:17">
      <c r="B223" s="309"/>
      <c r="C223" s="309"/>
      <c r="D223" s="309"/>
      <c r="E223" s="309"/>
      <c r="F223" s="309"/>
      <c r="G223" s="309"/>
      <c r="H223" s="309"/>
      <c r="I223" s="309"/>
      <c r="J223" s="309"/>
      <c r="K223" s="309"/>
      <c r="L223" s="320"/>
      <c r="M223" s="309"/>
      <c r="N223" s="309"/>
      <c r="P223" s="309"/>
      <c r="Q223" s="303"/>
    </row>
    <row r="224" spans="2:17">
      <c r="B224" s="309"/>
      <c r="C224" s="309"/>
      <c r="D224" s="309"/>
      <c r="E224" s="309"/>
      <c r="F224" s="309"/>
      <c r="G224" s="309"/>
      <c r="H224" s="309"/>
      <c r="I224" s="309"/>
      <c r="J224" s="309"/>
      <c r="K224" s="309"/>
      <c r="L224" s="320"/>
      <c r="M224" s="309"/>
      <c r="N224" s="309"/>
      <c r="P224" s="309"/>
      <c r="Q224" s="303"/>
    </row>
    <row r="225" spans="2:17">
      <c r="B225" s="304"/>
      <c r="C225" s="309"/>
      <c r="D225" s="309"/>
      <c r="E225" s="309"/>
      <c r="F225" s="309"/>
      <c r="G225" s="309"/>
      <c r="H225" s="309"/>
      <c r="I225" s="309"/>
      <c r="J225" s="309"/>
      <c r="K225" s="309"/>
      <c r="L225" s="320"/>
      <c r="M225" s="309"/>
      <c r="N225" s="309"/>
      <c r="P225" s="309"/>
      <c r="Q225" s="303"/>
    </row>
    <row r="226" spans="2:17">
      <c r="B226" s="309"/>
      <c r="C226" s="309"/>
      <c r="D226" s="309"/>
      <c r="E226" s="309"/>
      <c r="F226" s="309"/>
      <c r="G226" s="309"/>
      <c r="H226" s="309"/>
      <c r="I226" s="309"/>
      <c r="J226" s="309"/>
      <c r="K226" s="309"/>
      <c r="L226" s="320"/>
      <c r="M226" s="309"/>
      <c r="N226" s="309"/>
      <c r="P226" s="309"/>
      <c r="Q226" s="303"/>
    </row>
    <row r="227" spans="2:17">
      <c r="B227" s="309"/>
      <c r="C227" s="309"/>
      <c r="D227" s="304"/>
      <c r="E227" s="309"/>
      <c r="F227" s="309"/>
      <c r="G227" s="309"/>
      <c r="H227" s="309"/>
      <c r="I227" s="309"/>
      <c r="J227" s="309"/>
      <c r="K227" s="309"/>
      <c r="L227" s="320"/>
      <c r="M227" s="309"/>
      <c r="N227" s="309"/>
      <c r="P227" s="309"/>
      <c r="Q227" s="303"/>
    </row>
    <row r="228" spans="2:17">
      <c r="B228" s="309"/>
      <c r="C228" s="309"/>
      <c r="D228" s="304"/>
      <c r="E228" s="309"/>
      <c r="F228" s="309"/>
      <c r="G228" s="309"/>
      <c r="H228" s="309"/>
      <c r="I228" s="309"/>
      <c r="J228" s="309"/>
      <c r="K228" s="309"/>
      <c r="L228" s="320"/>
      <c r="M228" s="309"/>
      <c r="N228" s="309"/>
      <c r="P228" s="309"/>
      <c r="Q228" s="303"/>
    </row>
    <row r="229" spans="2:17">
      <c r="B229" s="309"/>
      <c r="C229" s="309"/>
      <c r="D229" s="309"/>
      <c r="E229" s="309"/>
      <c r="F229" s="309"/>
      <c r="G229" s="309"/>
      <c r="H229" s="309"/>
      <c r="I229" s="309"/>
      <c r="J229" s="309"/>
      <c r="K229" s="309"/>
      <c r="L229" s="320"/>
      <c r="M229" s="309"/>
      <c r="N229" s="309"/>
      <c r="P229" s="309"/>
      <c r="Q229" s="303"/>
    </row>
    <row r="230" spans="2:17">
      <c r="B230" s="309"/>
      <c r="C230" s="309"/>
      <c r="D230" s="309"/>
      <c r="E230" s="309"/>
      <c r="F230" s="309"/>
      <c r="G230" s="309"/>
      <c r="H230" s="309"/>
      <c r="I230" s="309"/>
      <c r="J230" s="309"/>
      <c r="K230" s="309"/>
      <c r="L230" s="320"/>
      <c r="M230" s="309"/>
      <c r="N230" s="309"/>
      <c r="P230" s="309"/>
      <c r="Q230" s="303"/>
    </row>
    <row r="231" spans="2:17">
      <c r="B231" s="304"/>
      <c r="C231" s="309"/>
      <c r="D231" s="309"/>
      <c r="E231" s="309"/>
      <c r="F231" s="309"/>
      <c r="G231" s="309"/>
      <c r="H231" s="309"/>
      <c r="I231" s="309"/>
      <c r="J231" s="309"/>
      <c r="K231" s="309"/>
      <c r="L231" s="320"/>
      <c r="M231" s="309"/>
      <c r="N231" s="309"/>
      <c r="P231" s="309"/>
      <c r="Q231" s="303"/>
    </row>
    <row r="232" spans="2:17" ht="15.75" thickBot="1">
      <c r="B232" s="309"/>
      <c r="C232" s="309"/>
      <c r="D232" s="309"/>
      <c r="E232" s="309"/>
      <c r="F232" s="309"/>
      <c r="G232" s="309"/>
      <c r="H232" s="309"/>
      <c r="I232" s="309"/>
      <c r="J232" s="309"/>
      <c r="K232" s="309"/>
      <c r="L232" s="320"/>
      <c r="M232" s="309"/>
      <c r="N232" s="309"/>
      <c r="P232" s="309"/>
      <c r="Q232" s="303"/>
    </row>
    <row r="233" spans="2:17" ht="15.75" thickBot="1">
      <c r="B233" s="314"/>
      <c r="C233" s="314"/>
      <c r="D233" s="314"/>
      <c r="E233" s="314"/>
      <c r="F233" s="309"/>
      <c r="G233" s="309"/>
      <c r="H233" s="309"/>
      <c r="I233" s="309"/>
      <c r="J233" s="309"/>
      <c r="K233" s="309"/>
      <c r="L233" s="320"/>
      <c r="M233" s="309"/>
      <c r="N233" s="309"/>
      <c r="P233" s="309"/>
      <c r="Q233" s="303"/>
    </row>
    <row r="234" spans="2:17" ht="15.75" thickBot="1">
      <c r="B234" s="315"/>
      <c r="C234" s="315"/>
      <c r="D234" s="315"/>
      <c r="E234" s="315"/>
      <c r="F234" s="309"/>
      <c r="G234" s="309"/>
      <c r="H234" s="309"/>
      <c r="I234" s="309"/>
      <c r="J234" s="309"/>
      <c r="K234" s="309"/>
      <c r="L234" s="320"/>
      <c r="M234" s="309"/>
      <c r="N234" s="309"/>
      <c r="P234" s="309"/>
      <c r="Q234" s="303"/>
    </row>
    <row r="235" spans="2:17" ht="15.75" thickBot="1">
      <c r="B235" s="316"/>
      <c r="C235" s="316"/>
      <c r="D235" s="316"/>
      <c r="E235" s="316"/>
      <c r="F235" s="309"/>
      <c r="G235" s="309"/>
      <c r="H235" s="309"/>
      <c r="I235" s="309"/>
      <c r="J235" s="309"/>
      <c r="K235" s="309"/>
      <c r="L235" s="320"/>
      <c r="M235" s="309"/>
      <c r="N235" s="309"/>
      <c r="P235" s="309"/>
      <c r="Q235" s="303"/>
    </row>
    <row r="236" spans="2:17" ht="15.75" thickBot="1">
      <c r="B236" s="315"/>
      <c r="C236" s="315"/>
      <c r="D236" s="315"/>
      <c r="E236" s="315"/>
      <c r="F236" s="309"/>
      <c r="G236" s="309"/>
      <c r="H236" s="309"/>
      <c r="I236" s="309"/>
      <c r="J236" s="309"/>
      <c r="K236" s="309"/>
      <c r="L236" s="320"/>
      <c r="M236" s="309"/>
      <c r="N236" s="309"/>
      <c r="P236" s="309"/>
      <c r="Q236" s="303"/>
    </row>
    <row r="237" spans="2:17" ht="15.75" thickBot="1">
      <c r="B237" s="316"/>
      <c r="C237" s="316"/>
      <c r="D237" s="316"/>
      <c r="E237" s="316"/>
      <c r="F237" s="309"/>
      <c r="G237" s="309"/>
      <c r="H237" s="309"/>
      <c r="I237" s="309"/>
      <c r="J237" s="309"/>
      <c r="K237" s="309"/>
      <c r="L237" s="320"/>
      <c r="M237" s="309"/>
      <c r="N237" s="309"/>
      <c r="P237" s="309"/>
      <c r="Q237" s="303"/>
    </row>
    <row r="238" spans="2:17">
      <c r="B238" s="309"/>
      <c r="C238" s="309"/>
      <c r="D238" s="309"/>
      <c r="E238" s="309"/>
      <c r="F238" s="309"/>
      <c r="G238" s="309"/>
      <c r="H238" s="309"/>
      <c r="I238" s="309"/>
      <c r="J238" s="309"/>
      <c r="K238" s="309"/>
      <c r="L238" s="320"/>
      <c r="M238" s="309"/>
      <c r="N238" s="309"/>
      <c r="P238" s="309"/>
      <c r="Q238" s="303"/>
    </row>
    <row r="239" spans="2:17">
      <c r="B239" s="309"/>
      <c r="C239" s="309"/>
      <c r="D239" s="309"/>
      <c r="E239" s="309"/>
      <c r="F239" s="309"/>
      <c r="G239" s="309"/>
      <c r="H239" s="309"/>
      <c r="I239" s="309"/>
      <c r="J239" s="309"/>
      <c r="K239" s="309"/>
      <c r="L239" s="320"/>
      <c r="M239" s="309"/>
      <c r="N239" s="309"/>
      <c r="P239" s="309"/>
      <c r="Q239" s="303"/>
    </row>
    <row r="240" spans="2:17">
      <c r="B240" s="304"/>
      <c r="C240" s="309"/>
      <c r="D240" s="309"/>
      <c r="E240" s="309"/>
      <c r="F240" s="309"/>
      <c r="G240" s="309"/>
      <c r="H240" s="309"/>
      <c r="I240" s="309"/>
      <c r="J240" s="309"/>
      <c r="K240" s="309"/>
      <c r="L240" s="320"/>
      <c r="M240" s="309"/>
      <c r="N240" s="309"/>
      <c r="P240" s="309"/>
      <c r="Q240" s="303"/>
    </row>
    <row r="241" spans="2:17">
      <c r="B241" s="297"/>
      <c r="C241" s="309"/>
      <c r="D241" s="309"/>
      <c r="E241" s="309"/>
      <c r="F241" s="309"/>
      <c r="G241" s="309"/>
      <c r="H241" s="309"/>
      <c r="I241" s="309"/>
      <c r="J241" s="309"/>
      <c r="K241" s="309"/>
      <c r="L241" s="320"/>
      <c r="M241" s="309"/>
      <c r="N241" s="309"/>
      <c r="P241" s="309"/>
      <c r="Q241" s="303"/>
    </row>
    <row r="242" spans="2:17">
      <c r="B242" s="297"/>
      <c r="C242" s="309"/>
      <c r="D242" s="309"/>
      <c r="E242" s="309"/>
      <c r="F242" s="309"/>
      <c r="G242" s="309"/>
      <c r="H242" s="309"/>
      <c r="I242" s="309"/>
      <c r="J242" s="309"/>
      <c r="K242" s="309"/>
      <c r="L242" s="320"/>
      <c r="M242" s="309"/>
      <c r="N242" s="309"/>
      <c r="P242" s="309"/>
      <c r="Q242" s="303"/>
    </row>
    <row r="243" spans="2:17">
      <c r="B243" s="297"/>
      <c r="C243" s="309"/>
      <c r="D243" s="309"/>
      <c r="E243" s="309"/>
      <c r="F243" s="309"/>
      <c r="G243" s="309"/>
      <c r="H243" s="309"/>
      <c r="I243" s="309"/>
      <c r="J243" s="309"/>
      <c r="K243" s="309"/>
      <c r="L243" s="320"/>
      <c r="M243" s="309"/>
      <c r="N243" s="309"/>
      <c r="P243" s="309"/>
      <c r="Q243" s="303"/>
    </row>
    <row r="244" spans="2:17">
      <c r="B244" s="309"/>
      <c r="C244" s="309"/>
      <c r="D244" s="309"/>
      <c r="E244" s="309"/>
      <c r="F244" s="309"/>
      <c r="G244" s="309"/>
      <c r="H244" s="309"/>
      <c r="I244" s="309"/>
      <c r="J244" s="309"/>
      <c r="K244" s="309"/>
      <c r="L244" s="320"/>
      <c r="M244" s="309"/>
      <c r="N244" s="309"/>
      <c r="P244" s="309"/>
      <c r="Q244" s="303"/>
    </row>
    <row r="245" spans="2:17">
      <c r="B245" s="309"/>
      <c r="C245" s="309"/>
      <c r="D245" s="309"/>
      <c r="E245" s="309"/>
      <c r="F245" s="309"/>
      <c r="G245" s="309"/>
      <c r="H245" s="309"/>
      <c r="I245" s="309"/>
      <c r="J245" s="309"/>
      <c r="K245" s="317"/>
      <c r="L245" s="321"/>
      <c r="M245" s="317"/>
      <c r="N245" s="317"/>
      <c r="P245" s="309"/>
      <c r="Q245" s="303"/>
    </row>
    <row r="246" spans="2:17">
      <c r="B246" s="317"/>
      <c r="C246" s="317"/>
      <c r="D246" s="317"/>
      <c r="E246" s="317"/>
      <c r="F246" s="317"/>
      <c r="G246" s="317"/>
      <c r="H246" s="317"/>
      <c r="I246" s="317"/>
      <c r="J246" s="317"/>
      <c r="K246" s="309"/>
      <c r="L246" s="320"/>
      <c r="M246" s="309"/>
      <c r="N246" s="309"/>
      <c r="P246" s="309"/>
      <c r="Q246" s="303"/>
    </row>
    <row r="247" spans="2:17">
      <c r="B247" s="309"/>
      <c r="C247" s="309"/>
      <c r="D247" s="309"/>
      <c r="E247" s="309"/>
      <c r="F247" s="309"/>
      <c r="G247" s="309"/>
      <c r="H247" s="309"/>
      <c r="I247" s="309"/>
      <c r="J247" s="309"/>
      <c r="K247" s="309"/>
      <c r="L247" s="320"/>
      <c r="M247" s="309"/>
      <c r="N247" s="309"/>
      <c r="P247" s="309"/>
      <c r="Q247" s="303"/>
    </row>
    <row r="248" spans="2:17">
      <c r="B248" s="309"/>
      <c r="C248" s="309"/>
      <c r="D248" s="309"/>
      <c r="E248" s="309"/>
      <c r="F248" s="309"/>
      <c r="G248" s="309"/>
      <c r="H248" s="309"/>
      <c r="I248" s="309"/>
      <c r="J248" s="309"/>
      <c r="K248" s="309"/>
      <c r="L248" s="320"/>
      <c r="M248" s="309"/>
      <c r="N248" s="309"/>
      <c r="P248" s="309"/>
      <c r="Q248" s="303"/>
    </row>
    <row r="249" spans="2:17">
      <c r="B249" s="304"/>
      <c r="C249" s="309"/>
      <c r="D249" s="309"/>
      <c r="E249" s="309"/>
      <c r="F249" s="309"/>
      <c r="G249" s="309"/>
      <c r="H249" s="309"/>
      <c r="I249" s="309"/>
      <c r="J249" s="309"/>
      <c r="K249" s="309"/>
      <c r="L249" s="320"/>
      <c r="M249" s="309"/>
      <c r="N249" s="309"/>
      <c r="P249" s="309"/>
      <c r="Q249" s="303"/>
    </row>
    <row r="250" spans="2:17">
      <c r="B250" s="309"/>
      <c r="C250" s="309"/>
      <c r="D250" s="309"/>
      <c r="E250" s="309"/>
      <c r="F250" s="309"/>
      <c r="G250" s="309"/>
      <c r="H250" s="309"/>
      <c r="I250" s="309"/>
      <c r="J250" s="309"/>
      <c r="K250" s="309"/>
      <c r="L250" s="320"/>
      <c r="M250" s="309"/>
      <c r="N250" s="309"/>
      <c r="P250" s="309"/>
      <c r="Q250" s="303"/>
    </row>
    <row r="251" spans="2:17">
      <c r="B251" s="309"/>
      <c r="C251" s="309"/>
      <c r="D251" s="304"/>
      <c r="E251" s="309"/>
      <c r="F251" s="309"/>
      <c r="G251" s="309"/>
      <c r="H251" s="309"/>
      <c r="I251" s="309"/>
      <c r="J251" s="309"/>
      <c r="K251" s="309"/>
      <c r="L251" s="320"/>
      <c r="M251" s="309"/>
      <c r="N251" s="309"/>
      <c r="P251" s="309"/>
      <c r="Q251" s="303"/>
    </row>
    <row r="252" spans="2:17">
      <c r="B252" s="309"/>
      <c r="C252" s="309"/>
      <c r="D252" s="304"/>
      <c r="E252" s="309"/>
      <c r="F252" s="309"/>
      <c r="G252" s="309"/>
      <c r="H252" s="309"/>
      <c r="I252" s="309"/>
      <c r="J252" s="309"/>
      <c r="K252" s="309"/>
      <c r="L252" s="320"/>
      <c r="M252" s="309"/>
      <c r="N252" s="309"/>
      <c r="P252" s="309"/>
      <c r="Q252" s="303"/>
    </row>
    <row r="253" spans="2:17">
      <c r="B253" s="309"/>
      <c r="C253" s="309"/>
      <c r="D253" s="309"/>
      <c r="E253" s="309"/>
      <c r="F253" s="309"/>
      <c r="G253" s="309"/>
      <c r="H253" s="309"/>
      <c r="I253" s="309"/>
      <c r="J253" s="309"/>
      <c r="K253" s="309"/>
      <c r="L253" s="320"/>
      <c r="M253" s="309"/>
      <c r="N253" s="309"/>
      <c r="P253" s="309"/>
      <c r="Q253" s="303"/>
    </row>
    <row r="254" spans="2:17">
      <c r="B254" s="309"/>
      <c r="C254" s="309"/>
      <c r="D254" s="309"/>
      <c r="E254" s="309"/>
      <c r="F254" s="309"/>
      <c r="G254" s="309"/>
      <c r="H254" s="309"/>
      <c r="I254" s="309"/>
      <c r="J254" s="309"/>
      <c r="K254" s="309"/>
      <c r="L254" s="320"/>
      <c r="M254" s="309"/>
      <c r="N254" s="309"/>
      <c r="P254" s="309"/>
      <c r="Q254" s="303"/>
    </row>
    <row r="255" spans="2:17">
      <c r="B255" s="304"/>
      <c r="C255" s="309"/>
      <c r="D255" s="309"/>
      <c r="E255" s="309"/>
      <c r="F255" s="309"/>
      <c r="G255" s="309"/>
      <c r="H255" s="309"/>
      <c r="I255" s="309"/>
      <c r="J255" s="309"/>
      <c r="K255" s="309"/>
      <c r="L255" s="320"/>
      <c r="M255" s="309"/>
      <c r="N255" s="309"/>
      <c r="P255" s="309"/>
      <c r="Q255" s="303"/>
    </row>
    <row r="256" spans="2:17" ht="15.75" thickBot="1">
      <c r="B256" s="309"/>
      <c r="C256" s="309"/>
      <c r="D256" s="309"/>
      <c r="E256" s="309"/>
      <c r="F256" s="309"/>
      <c r="G256" s="309"/>
      <c r="H256" s="309"/>
      <c r="I256" s="309"/>
      <c r="J256" s="309"/>
      <c r="K256" s="309"/>
      <c r="L256" s="320"/>
      <c r="M256" s="309"/>
      <c r="N256" s="309"/>
      <c r="P256" s="309"/>
      <c r="Q256" s="303"/>
    </row>
    <row r="257" spans="2:17" ht="15.75" thickBot="1">
      <c r="B257" s="314"/>
      <c r="C257" s="314"/>
      <c r="D257" s="314"/>
      <c r="E257" s="314"/>
      <c r="F257" s="309"/>
      <c r="G257" s="309"/>
      <c r="H257" s="309"/>
      <c r="I257" s="309"/>
      <c r="J257" s="309"/>
      <c r="K257" s="309"/>
      <c r="L257" s="320"/>
      <c r="M257" s="309"/>
      <c r="N257" s="309"/>
      <c r="P257" s="309"/>
      <c r="Q257" s="303"/>
    </row>
    <row r="258" spans="2:17" ht="15.75" thickBot="1">
      <c r="B258" s="315"/>
      <c r="C258" s="315"/>
      <c r="D258" s="315"/>
      <c r="E258" s="315"/>
      <c r="F258" s="309"/>
      <c r="G258" s="309"/>
      <c r="H258" s="309"/>
      <c r="I258" s="309"/>
      <c r="J258" s="309"/>
      <c r="K258" s="309"/>
      <c r="L258" s="320"/>
      <c r="M258" s="309"/>
      <c r="N258" s="309"/>
      <c r="P258" s="309"/>
      <c r="Q258" s="303"/>
    </row>
    <row r="259" spans="2:17" ht="15.75" thickBot="1">
      <c r="B259" s="316"/>
      <c r="C259" s="316"/>
      <c r="D259" s="316"/>
      <c r="E259" s="316"/>
      <c r="F259" s="309"/>
      <c r="G259" s="309"/>
      <c r="H259" s="309"/>
      <c r="I259" s="309"/>
      <c r="J259" s="309"/>
      <c r="K259" s="309"/>
      <c r="L259" s="320"/>
      <c r="M259" s="309"/>
      <c r="N259" s="309"/>
      <c r="P259" s="309"/>
      <c r="Q259" s="303"/>
    </row>
    <row r="260" spans="2:17" ht="15.75" thickBot="1">
      <c r="B260" s="315"/>
      <c r="C260" s="315"/>
      <c r="D260" s="315"/>
      <c r="E260" s="315"/>
      <c r="F260" s="309"/>
      <c r="G260" s="309"/>
      <c r="H260" s="309"/>
      <c r="I260" s="309"/>
      <c r="J260" s="309"/>
      <c r="K260" s="309"/>
      <c r="L260" s="320"/>
      <c r="M260" s="309"/>
      <c r="N260" s="309"/>
      <c r="P260" s="309"/>
      <c r="Q260" s="303"/>
    </row>
    <row r="261" spans="2:17" ht="15.75" thickBot="1">
      <c r="B261" s="316"/>
      <c r="C261" s="316"/>
      <c r="D261" s="316"/>
      <c r="E261" s="316"/>
      <c r="F261" s="309"/>
      <c r="G261" s="309"/>
      <c r="H261" s="309"/>
      <c r="I261" s="309"/>
      <c r="J261" s="309"/>
      <c r="K261" s="309"/>
      <c r="L261" s="320"/>
      <c r="M261" s="309"/>
      <c r="N261" s="309"/>
      <c r="P261" s="309"/>
      <c r="Q261" s="303"/>
    </row>
    <row r="262" spans="2:17">
      <c r="B262" s="309"/>
      <c r="C262" s="309"/>
      <c r="D262" s="309"/>
      <c r="E262" s="309"/>
      <c r="F262" s="309"/>
      <c r="G262" s="309"/>
      <c r="H262" s="309"/>
      <c r="I262" s="309"/>
      <c r="J262" s="309"/>
      <c r="K262" s="309"/>
      <c r="L262" s="320"/>
      <c r="M262" s="309"/>
      <c r="N262" s="309"/>
      <c r="P262" s="309"/>
      <c r="Q262" s="303"/>
    </row>
    <row r="263" spans="2:17">
      <c r="B263" s="309"/>
      <c r="C263" s="309"/>
      <c r="D263" s="309"/>
      <c r="E263" s="309"/>
      <c r="F263" s="309"/>
      <c r="G263" s="309"/>
      <c r="H263" s="309"/>
      <c r="I263" s="309"/>
      <c r="J263" s="309"/>
      <c r="K263" s="309"/>
      <c r="L263" s="320"/>
      <c r="M263" s="309"/>
      <c r="N263" s="309"/>
      <c r="P263" s="309"/>
      <c r="Q263" s="303"/>
    </row>
    <row r="264" spans="2:17">
      <c r="B264" s="304"/>
      <c r="C264" s="309"/>
      <c r="D264" s="309"/>
      <c r="E264" s="309"/>
      <c r="F264" s="309"/>
      <c r="G264" s="309"/>
      <c r="H264" s="309"/>
      <c r="I264" s="309"/>
      <c r="J264" s="309"/>
      <c r="K264" s="309"/>
      <c r="L264" s="320"/>
      <c r="M264" s="309"/>
      <c r="N264" s="309"/>
      <c r="P264" s="309"/>
      <c r="Q264" s="303"/>
    </row>
    <row r="265" spans="2:17">
      <c r="B265" s="297"/>
      <c r="C265" s="309"/>
      <c r="D265" s="309"/>
      <c r="E265" s="309"/>
      <c r="F265" s="309"/>
      <c r="G265" s="309"/>
      <c r="H265" s="309"/>
      <c r="I265" s="309"/>
      <c r="J265" s="309"/>
      <c r="K265" s="309"/>
      <c r="L265" s="320"/>
      <c r="M265" s="309"/>
      <c r="N265" s="309"/>
      <c r="P265" s="309"/>
      <c r="Q265" s="303"/>
    </row>
    <row r="266" spans="2:17">
      <c r="B266" s="297"/>
      <c r="C266" s="309"/>
      <c r="D266" s="309"/>
      <c r="E266" s="309"/>
      <c r="F266" s="309"/>
      <c r="G266" s="309"/>
      <c r="H266" s="309"/>
      <c r="I266" s="309"/>
      <c r="J266" s="309"/>
      <c r="K266" s="309"/>
      <c r="L266" s="320"/>
      <c r="M266" s="309"/>
      <c r="N266" s="309"/>
      <c r="P266" s="309"/>
      <c r="Q266" s="303"/>
    </row>
    <row r="267" spans="2:17">
      <c r="B267" s="297"/>
      <c r="C267" s="309"/>
      <c r="D267" s="309"/>
      <c r="E267" s="309"/>
      <c r="F267" s="309"/>
      <c r="G267" s="309"/>
      <c r="H267" s="309"/>
      <c r="I267" s="309"/>
      <c r="J267" s="309"/>
      <c r="K267" s="309"/>
      <c r="L267" s="320"/>
      <c r="M267" s="309"/>
      <c r="N267" s="309"/>
      <c r="P267" s="309"/>
      <c r="Q267" s="303"/>
    </row>
    <row r="268" spans="2:17">
      <c r="B268" s="309"/>
      <c r="C268" s="309"/>
      <c r="D268" s="309"/>
      <c r="E268" s="309"/>
      <c r="F268" s="309"/>
      <c r="G268" s="309"/>
      <c r="H268" s="309"/>
      <c r="I268" s="309"/>
      <c r="J268" s="309"/>
      <c r="K268" s="309"/>
      <c r="L268" s="320"/>
      <c r="M268" s="309"/>
      <c r="N268" s="309"/>
      <c r="P268" s="309"/>
      <c r="Q268" s="303"/>
    </row>
    <row r="269" spans="2:17">
      <c r="B269" s="317"/>
      <c r="C269" s="317"/>
      <c r="D269" s="317"/>
      <c r="E269" s="317"/>
      <c r="F269" s="317"/>
      <c r="G269" s="317"/>
      <c r="H269" s="317"/>
      <c r="I269" s="317"/>
      <c r="J269" s="317"/>
      <c r="K269" s="309"/>
      <c r="L269" s="320"/>
      <c r="M269" s="309"/>
      <c r="N269" s="309"/>
      <c r="P269" s="309"/>
      <c r="Q269" s="303"/>
    </row>
    <row r="270" spans="2:17">
      <c r="B270" s="309"/>
      <c r="C270" s="309"/>
      <c r="D270" s="309"/>
      <c r="E270" s="309"/>
      <c r="F270" s="309"/>
      <c r="G270" s="309"/>
      <c r="H270" s="309"/>
      <c r="I270" s="309"/>
      <c r="J270" s="309"/>
      <c r="K270" s="309"/>
      <c r="L270" s="320"/>
      <c r="M270" s="309"/>
      <c r="N270" s="309"/>
      <c r="P270" s="309"/>
      <c r="Q270" s="303"/>
    </row>
    <row r="271" spans="2:17">
      <c r="B271" s="309"/>
      <c r="C271" s="309"/>
      <c r="D271" s="309"/>
      <c r="E271" s="309"/>
      <c r="F271" s="309"/>
      <c r="G271" s="309"/>
      <c r="H271" s="309"/>
      <c r="I271" s="309"/>
      <c r="J271" s="309"/>
      <c r="K271" s="309"/>
      <c r="L271" s="320"/>
      <c r="M271" s="309"/>
      <c r="N271" s="309"/>
      <c r="P271" s="309"/>
      <c r="Q271" s="303"/>
    </row>
    <row r="272" spans="2:17">
      <c r="B272" s="304"/>
      <c r="C272" s="309"/>
      <c r="D272" s="309"/>
      <c r="E272" s="309"/>
      <c r="F272" s="309"/>
      <c r="G272" s="309"/>
      <c r="H272" s="309"/>
      <c r="I272" s="309"/>
      <c r="J272" s="309"/>
      <c r="K272" s="309"/>
      <c r="L272" s="320"/>
      <c r="M272" s="309"/>
      <c r="N272" s="309"/>
      <c r="P272" s="309"/>
      <c r="Q272" s="303"/>
    </row>
    <row r="273" spans="2:17">
      <c r="B273" s="309"/>
      <c r="C273" s="309"/>
      <c r="D273" s="309"/>
      <c r="E273" s="309"/>
      <c r="F273" s="309"/>
      <c r="G273" s="309"/>
      <c r="H273" s="309"/>
      <c r="I273" s="309"/>
      <c r="J273" s="309"/>
      <c r="K273" s="309"/>
      <c r="L273" s="320"/>
      <c r="M273" s="309"/>
      <c r="N273" s="309"/>
      <c r="P273" s="309"/>
      <c r="Q273" s="303"/>
    </row>
    <row r="274" spans="2:17">
      <c r="B274" s="309"/>
      <c r="C274" s="309"/>
      <c r="D274" s="304"/>
      <c r="E274" s="309"/>
      <c r="F274" s="309"/>
      <c r="G274" s="309"/>
      <c r="H274" s="309"/>
      <c r="I274" s="309"/>
      <c r="J274" s="309"/>
      <c r="K274" s="309"/>
      <c r="L274" s="320"/>
      <c r="M274" s="309"/>
      <c r="N274" s="309"/>
      <c r="P274" s="309"/>
      <c r="Q274" s="303"/>
    </row>
    <row r="275" spans="2:17">
      <c r="B275" s="309"/>
      <c r="C275" s="309"/>
      <c r="D275" s="304"/>
      <c r="E275" s="309"/>
      <c r="F275" s="309"/>
      <c r="G275" s="309"/>
      <c r="H275" s="309"/>
      <c r="I275" s="309"/>
      <c r="J275" s="309"/>
      <c r="K275" s="309"/>
      <c r="L275" s="320"/>
      <c r="M275" s="309"/>
      <c r="N275" s="309"/>
      <c r="P275" s="309"/>
      <c r="Q275" s="303"/>
    </row>
    <row r="276" spans="2:17">
      <c r="B276" s="309"/>
      <c r="C276" s="309"/>
      <c r="D276" s="309"/>
      <c r="E276" s="309"/>
      <c r="F276" s="309"/>
      <c r="G276" s="309"/>
      <c r="H276" s="309"/>
      <c r="I276" s="309"/>
      <c r="J276" s="309"/>
      <c r="K276" s="309"/>
      <c r="L276" s="320"/>
      <c r="M276" s="309"/>
      <c r="N276" s="309"/>
      <c r="P276" s="309"/>
      <c r="Q276" s="303"/>
    </row>
    <row r="277" spans="2:17">
      <c r="B277" s="309"/>
      <c r="C277" s="309"/>
      <c r="D277" s="309"/>
      <c r="E277" s="309"/>
      <c r="F277" s="309"/>
      <c r="G277" s="309"/>
      <c r="H277" s="309"/>
      <c r="I277" s="309"/>
      <c r="J277" s="309"/>
      <c r="K277" s="309"/>
      <c r="L277" s="320"/>
      <c r="M277" s="309"/>
      <c r="N277" s="309"/>
      <c r="P277" s="309"/>
      <c r="Q277" s="303"/>
    </row>
    <row r="278" spans="2:17">
      <c r="B278" s="304"/>
      <c r="C278" s="309"/>
      <c r="D278" s="309"/>
      <c r="E278" s="309"/>
      <c r="F278" s="309"/>
      <c r="G278" s="309"/>
      <c r="H278" s="309"/>
      <c r="I278" s="309"/>
      <c r="J278" s="309"/>
      <c r="K278" s="309"/>
      <c r="L278" s="320"/>
      <c r="M278" s="309"/>
      <c r="N278" s="309"/>
      <c r="P278" s="309"/>
      <c r="Q278" s="303"/>
    </row>
    <row r="279" spans="2:17" ht="15.75" thickBot="1">
      <c r="B279" s="309"/>
      <c r="C279" s="309"/>
      <c r="D279" s="309"/>
      <c r="E279" s="309"/>
      <c r="F279" s="309"/>
      <c r="G279" s="309"/>
      <c r="H279" s="309"/>
      <c r="I279" s="309"/>
      <c r="J279" s="309"/>
      <c r="K279" s="309"/>
      <c r="L279" s="320"/>
      <c r="M279" s="309"/>
      <c r="N279" s="309"/>
      <c r="P279" s="309"/>
      <c r="Q279" s="303"/>
    </row>
    <row r="280" spans="2:17" ht="15.75" thickBot="1">
      <c r="B280" s="314"/>
      <c r="C280" s="314"/>
      <c r="D280" s="314"/>
      <c r="E280" s="314"/>
      <c r="F280" s="309"/>
      <c r="G280" s="309"/>
      <c r="H280" s="309"/>
      <c r="I280" s="309"/>
      <c r="J280" s="309"/>
      <c r="K280" s="309"/>
      <c r="L280" s="320"/>
      <c r="M280" s="309"/>
      <c r="N280" s="309"/>
      <c r="P280" s="309"/>
      <c r="Q280" s="303"/>
    </row>
    <row r="281" spans="2:17" ht="15.75" thickBot="1">
      <c r="B281" s="315"/>
      <c r="C281" s="315"/>
      <c r="D281" s="315"/>
      <c r="E281" s="315"/>
      <c r="F281" s="309"/>
      <c r="G281" s="309"/>
      <c r="H281" s="309"/>
      <c r="I281" s="309"/>
      <c r="J281" s="309"/>
      <c r="K281" s="309"/>
      <c r="L281" s="320"/>
      <c r="M281" s="309"/>
      <c r="N281" s="309"/>
      <c r="P281" s="309"/>
      <c r="Q281" s="303"/>
    </row>
    <row r="282" spans="2:17" ht="15.75" thickBot="1">
      <c r="B282" s="316"/>
      <c r="C282" s="316"/>
      <c r="D282" s="316"/>
      <c r="E282" s="316"/>
      <c r="F282" s="309"/>
      <c r="G282" s="309"/>
      <c r="H282" s="309"/>
      <c r="I282" s="309"/>
      <c r="J282" s="309"/>
      <c r="K282" s="309"/>
      <c r="L282" s="320"/>
      <c r="M282" s="309"/>
      <c r="N282" s="309"/>
      <c r="P282" s="309"/>
      <c r="Q282" s="303"/>
    </row>
    <row r="283" spans="2:17" ht="15.75" thickBot="1">
      <c r="B283" s="315"/>
      <c r="C283" s="315"/>
      <c r="D283" s="315"/>
      <c r="E283" s="315"/>
      <c r="F283" s="309"/>
      <c r="G283" s="309"/>
      <c r="H283" s="309"/>
      <c r="I283" s="309"/>
      <c r="J283" s="309"/>
      <c r="K283" s="309"/>
      <c r="L283" s="320"/>
      <c r="M283" s="309"/>
      <c r="N283" s="309"/>
      <c r="P283" s="309"/>
      <c r="Q283" s="303"/>
    </row>
    <row r="284" spans="2:17" ht="15.75" thickBot="1">
      <c r="B284" s="316"/>
      <c r="C284" s="316"/>
      <c r="D284" s="316"/>
      <c r="E284" s="316"/>
      <c r="F284" s="309"/>
      <c r="G284" s="309"/>
      <c r="H284" s="309"/>
      <c r="I284" s="309"/>
      <c r="J284" s="309"/>
      <c r="K284" s="309"/>
      <c r="L284" s="320"/>
      <c r="M284" s="309"/>
      <c r="N284" s="309"/>
      <c r="P284" s="309"/>
      <c r="Q284" s="303"/>
    </row>
    <row r="285" spans="2:17">
      <c r="B285" s="309"/>
      <c r="C285" s="309"/>
      <c r="D285" s="309"/>
      <c r="E285" s="309"/>
      <c r="F285" s="309"/>
      <c r="G285" s="309"/>
      <c r="H285" s="309"/>
      <c r="I285" s="309"/>
      <c r="J285" s="309"/>
      <c r="K285" s="309"/>
      <c r="L285" s="320"/>
      <c r="M285" s="309"/>
      <c r="N285" s="309"/>
      <c r="P285" s="309"/>
      <c r="Q285" s="303"/>
    </row>
    <row r="286" spans="2:17">
      <c r="B286" s="304"/>
      <c r="C286" s="309"/>
      <c r="D286" s="309"/>
      <c r="E286" s="309"/>
      <c r="F286" s="309"/>
      <c r="G286" s="309"/>
      <c r="H286" s="309"/>
      <c r="I286" s="309"/>
      <c r="J286" s="309"/>
      <c r="K286" s="309"/>
      <c r="L286" s="320"/>
      <c r="M286" s="309"/>
      <c r="N286" s="309"/>
      <c r="P286" s="309"/>
      <c r="Q286" s="303"/>
    </row>
    <row r="287" spans="2:17">
      <c r="B287" s="297"/>
      <c r="C287" s="309"/>
      <c r="D287" s="309"/>
      <c r="E287" s="309"/>
      <c r="F287" s="309"/>
      <c r="G287" s="309"/>
      <c r="H287" s="309"/>
      <c r="I287" s="309"/>
      <c r="J287" s="309"/>
      <c r="K287" s="309"/>
      <c r="L287" s="320"/>
      <c r="M287" s="309"/>
      <c r="N287" s="309"/>
      <c r="P287" s="309"/>
      <c r="Q287" s="303"/>
    </row>
    <row r="288" spans="2:17">
      <c r="B288" s="297"/>
      <c r="C288" s="309"/>
      <c r="D288" s="309"/>
      <c r="E288" s="309"/>
      <c r="F288" s="309"/>
      <c r="G288" s="309"/>
      <c r="H288" s="309"/>
      <c r="I288" s="309"/>
      <c r="J288" s="309"/>
      <c r="K288" s="309"/>
      <c r="L288" s="320"/>
      <c r="M288" s="309"/>
      <c r="N288" s="309"/>
      <c r="P288" s="309"/>
      <c r="Q288" s="303"/>
    </row>
    <row r="289" spans="2:17">
      <c r="B289" s="297"/>
      <c r="C289" s="309"/>
      <c r="D289" s="309"/>
      <c r="E289" s="309"/>
      <c r="F289" s="309"/>
      <c r="G289" s="309"/>
      <c r="H289" s="309"/>
      <c r="I289" s="309"/>
      <c r="J289" s="309"/>
      <c r="K289" s="309"/>
      <c r="L289" s="320"/>
      <c r="M289" s="309"/>
      <c r="N289" s="309"/>
      <c r="P289" s="309"/>
      <c r="Q289" s="303"/>
    </row>
    <row r="290" spans="2:17">
      <c r="B290" s="309"/>
      <c r="C290" s="309"/>
      <c r="D290" s="309"/>
      <c r="E290" s="309"/>
      <c r="F290" s="309"/>
      <c r="G290" s="309"/>
      <c r="H290" s="309"/>
      <c r="I290" s="309"/>
      <c r="J290" s="309"/>
      <c r="K290" s="309"/>
      <c r="L290" s="320"/>
      <c r="M290" s="309"/>
      <c r="N290" s="309"/>
      <c r="P290" s="309"/>
      <c r="Q290" s="303"/>
    </row>
    <row r="291" spans="2:17">
      <c r="B291" s="309"/>
      <c r="C291" s="309"/>
      <c r="D291" s="309"/>
      <c r="E291" s="309"/>
      <c r="F291" s="309"/>
      <c r="G291" s="309"/>
      <c r="H291" s="309"/>
      <c r="I291" s="309"/>
      <c r="J291" s="309"/>
      <c r="K291" s="309"/>
      <c r="L291" s="320"/>
      <c r="M291" s="309"/>
      <c r="N291" s="309"/>
      <c r="P291" s="309"/>
      <c r="Q291" s="303"/>
    </row>
    <row r="292" spans="2:17">
      <c r="B292" s="317"/>
      <c r="C292" s="317"/>
      <c r="D292" s="317"/>
      <c r="E292" s="317"/>
      <c r="F292" s="317"/>
      <c r="G292" s="317"/>
      <c r="H292" s="317"/>
      <c r="I292" s="317"/>
      <c r="J292" s="317"/>
      <c r="K292" s="317"/>
      <c r="L292" s="321"/>
      <c r="M292" s="317"/>
      <c r="N292" s="317"/>
      <c r="P292" s="309"/>
      <c r="Q292" s="303"/>
    </row>
    <row r="293" spans="2:17">
      <c r="B293" s="309"/>
      <c r="C293" s="309"/>
      <c r="D293" s="309"/>
      <c r="E293" s="309"/>
      <c r="F293" s="309"/>
      <c r="G293" s="309"/>
      <c r="H293" s="309"/>
      <c r="I293" s="309"/>
      <c r="J293" s="309"/>
      <c r="K293" s="309"/>
      <c r="L293" s="320"/>
      <c r="M293" s="309"/>
      <c r="N293" s="309"/>
      <c r="P293" s="309"/>
      <c r="Q293" s="303"/>
    </row>
    <row r="294" spans="2:17">
      <c r="B294" s="309"/>
      <c r="C294" s="309"/>
      <c r="D294" s="309"/>
      <c r="E294" s="309"/>
      <c r="F294" s="309"/>
      <c r="G294" s="309"/>
      <c r="H294" s="309"/>
      <c r="I294" s="309"/>
      <c r="J294" s="309"/>
      <c r="K294" s="309"/>
      <c r="L294" s="320"/>
      <c r="M294" s="309"/>
      <c r="N294" s="309"/>
      <c r="P294" s="309"/>
      <c r="Q294" s="303"/>
    </row>
    <row r="295" spans="2:17">
      <c r="B295" s="309"/>
      <c r="C295" s="309"/>
      <c r="D295" s="309"/>
      <c r="E295" s="309"/>
      <c r="F295" s="309"/>
      <c r="G295" s="309"/>
      <c r="H295" s="309"/>
      <c r="I295" s="309"/>
      <c r="J295" s="309"/>
      <c r="K295" s="309"/>
      <c r="L295" s="320"/>
      <c r="M295" s="309"/>
      <c r="N295" s="309"/>
      <c r="P295" s="309"/>
      <c r="Q295" s="303"/>
    </row>
    <row r="296" spans="2:17">
      <c r="B296" s="309"/>
      <c r="C296" s="309"/>
      <c r="D296" s="309"/>
      <c r="E296" s="309"/>
      <c r="F296" s="309"/>
      <c r="G296" s="309"/>
      <c r="H296" s="309"/>
      <c r="I296" s="309"/>
      <c r="J296" s="309"/>
      <c r="K296" s="309"/>
      <c r="L296" s="320"/>
      <c r="M296" s="309"/>
      <c r="N296" s="309"/>
      <c r="P296" s="309"/>
      <c r="Q296" s="303"/>
    </row>
    <row r="297" spans="2:17">
      <c r="B297" s="309"/>
      <c r="C297" s="309"/>
      <c r="D297" s="309"/>
      <c r="E297" s="309"/>
      <c r="F297" s="309"/>
      <c r="G297" s="309"/>
      <c r="H297" s="309"/>
      <c r="I297" s="309"/>
      <c r="J297" s="309"/>
      <c r="K297" s="309"/>
      <c r="L297" s="320"/>
      <c r="M297" s="309"/>
      <c r="N297" s="309"/>
      <c r="P297" s="309"/>
      <c r="Q297" s="303"/>
    </row>
    <row r="298" spans="2:17">
      <c r="B298" s="309"/>
      <c r="C298" s="309"/>
      <c r="D298" s="309"/>
      <c r="E298" s="309"/>
      <c r="F298" s="309"/>
      <c r="G298" s="309"/>
      <c r="H298" s="309"/>
      <c r="I298" s="309"/>
      <c r="J298" s="309"/>
      <c r="K298" s="309"/>
      <c r="L298" s="320"/>
      <c r="M298" s="309"/>
      <c r="N298" s="309"/>
      <c r="P298" s="309"/>
      <c r="Q298" s="303"/>
    </row>
    <row r="299" spans="2:17">
      <c r="B299" s="188"/>
      <c r="C299" s="309"/>
      <c r="D299" s="309"/>
      <c r="E299" s="309"/>
      <c r="F299" s="309"/>
      <c r="G299" s="309"/>
      <c r="H299" s="309"/>
      <c r="I299" s="309"/>
      <c r="J299" s="309"/>
      <c r="K299" s="309"/>
      <c r="L299" s="320"/>
      <c r="M299" s="309"/>
      <c r="N299" s="309"/>
      <c r="P299" s="309"/>
      <c r="Q299" s="303"/>
    </row>
    <row r="300" spans="2:17">
      <c r="B300" s="188"/>
      <c r="C300" s="309"/>
      <c r="D300" s="309"/>
      <c r="E300" s="309"/>
      <c r="F300" s="309"/>
      <c r="G300" s="309"/>
      <c r="H300" s="309"/>
      <c r="I300" s="309"/>
      <c r="J300" s="309"/>
      <c r="K300" s="309"/>
      <c r="L300" s="320"/>
      <c r="M300" s="309"/>
      <c r="N300" s="309"/>
      <c r="P300" s="309"/>
      <c r="Q300" s="303"/>
    </row>
    <row r="301" spans="2:17">
      <c r="B301" s="309"/>
      <c r="C301" s="309"/>
      <c r="D301" s="309"/>
      <c r="E301" s="309"/>
      <c r="F301" s="309"/>
      <c r="G301" s="309"/>
      <c r="H301" s="309"/>
      <c r="I301" s="309"/>
      <c r="J301" s="309"/>
      <c r="K301" s="309"/>
      <c r="L301" s="320"/>
      <c r="M301" s="309"/>
      <c r="N301" s="309"/>
      <c r="P301" s="309"/>
      <c r="Q301" s="303"/>
    </row>
    <row r="302" spans="2:17">
      <c r="B302" s="188"/>
      <c r="C302" s="309"/>
      <c r="D302" s="309"/>
      <c r="E302" s="309"/>
      <c r="F302" s="309"/>
      <c r="G302" s="309"/>
      <c r="H302" s="309"/>
      <c r="I302" s="309"/>
      <c r="J302" s="309"/>
      <c r="K302" s="309"/>
      <c r="L302" s="320"/>
      <c r="M302" s="309"/>
      <c r="N302" s="309"/>
      <c r="P302" s="309"/>
      <c r="Q302" s="303"/>
    </row>
    <row r="303" spans="2:17">
      <c r="B303" s="188"/>
      <c r="C303" s="309"/>
      <c r="D303" s="309"/>
      <c r="E303" s="309"/>
      <c r="F303" s="309"/>
      <c r="G303" s="309"/>
      <c r="H303" s="309"/>
      <c r="I303" s="309"/>
      <c r="J303" s="309"/>
      <c r="K303" s="309"/>
      <c r="L303" s="320"/>
      <c r="M303" s="309"/>
      <c r="N303" s="309"/>
      <c r="P303" s="309"/>
      <c r="Q303" s="303"/>
    </row>
    <row r="304" spans="2:17">
      <c r="B304" s="309"/>
      <c r="C304" s="309"/>
      <c r="D304" s="309"/>
      <c r="E304" s="309"/>
      <c r="F304" s="309"/>
      <c r="G304" s="309"/>
      <c r="H304" s="309"/>
      <c r="I304" s="309"/>
      <c r="J304" s="309"/>
      <c r="K304" s="309"/>
      <c r="L304" s="320"/>
      <c r="M304" s="309"/>
      <c r="N304" s="309"/>
      <c r="P304" s="309"/>
      <c r="Q304" s="303"/>
    </row>
    <row r="305" spans="2:17">
      <c r="B305" s="297"/>
      <c r="C305" s="309"/>
      <c r="D305" s="309"/>
      <c r="E305" s="309"/>
      <c r="F305" s="309"/>
      <c r="G305" s="309"/>
      <c r="H305" s="309"/>
      <c r="I305" s="309"/>
      <c r="J305" s="309"/>
      <c r="K305" s="309"/>
      <c r="L305" s="320"/>
      <c r="M305" s="309"/>
      <c r="N305" s="309"/>
      <c r="P305" s="309"/>
      <c r="Q305" s="303"/>
    </row>
    <row r="306" spans="2:17">
      <c r="B306" s="310"/>
      <c r="C306" s="309"/>
      <c r="D306" s="309"/>
      <c r="E306" s="309"/>
      <c r="F306" s="309"/>
      <c r="G306" s="309"/>
      <c r="H306" s="309"/>
      <c r="I306" s="309"/>
      <c r="J306" s="309"/>
      <c r="K306" s="309"/>
      <c r="L306" s="320"/>
      <c r="M306" s="309"/>
      <c r="N306" s="309"/>
      <c r="P306" s="309"/>
      <c r="Q306" s="303"/>
    </row>
    <row r="307" spans="2:17">
      <c r="B307" s="189"/>
      <c r="C307" s="309"/>
      <c r="D307" s="309"/>
      <c r="E307" s="309"/>
      <c r="F307" s="309"/>
      <c r="G307" s="309"/>
      <c r="H307" s="309"/>
      <c r="I307" s="309"/>
      <c r="J307" s="309"/>
      <c r="K307" s="309"/>
      <c r="L307" s="320"/>
      <c r="M307" s="309"/>
      <c r="N307" s="309"/>
      <c r="P307" s="309"/>
      <c r="Q307" s="303"/>
    </row>
    <row r="308" spans="2:17">
      <c r="B308" s="189"/>
      <c r="C308" s="309"/>
      <c r="D308" s="309"/>
      <c r="E308" s="309"/>
      <c r="F308" s="309"/>
      <c r="G308" s="309"/>
      <c r="H308" s="309"/>
      <c r="I308" s="309"/>
      <c r="J308" s="309"/>
      <c r="K308" s="309"/>
      <c r="L308" s="320"/>
      <c r="M308" s="309"/>
      <c r="N308" s="309"/>
      <c r="P308" s="309"/>
      <c r="Q308" s="303"/>
    </row>
    <row r="309" spans="2:17">
      <c r="B309" s="189"/>
      <c r="C309" s="309"/>
      <c r="D309" s="309"/>
      <c r="E309" s="309"/>
      <c r="F309" s="309"/>
      <c r="G309" s="309"/>
      <c r="H309" s="309"/>
      <c r="I309" s="309"/>
      <c r="J309" s="309"/>
      <c r="K309" s="309"/>
      <c r="L309" s="320"/>
      <c r="M309" s="309"/>
      <c r="N309" s="309"/>
      <c r="P309" s="309"/>
      <c r="Q309" s="303"/>
    </row>
    <row r="310" spans="2:17">
      <c r="B310" s="189"/>
      <c r="C310" s="309"/>
      <c r="D310" s="309"/>
      <c r="E310" s="309"/>
      <c r="F310" s="309"/>
      <c r="G310" s="309"/>
      <c r="H310" s="309"/>
      <c r="I310" s="309"/>
      <c r="J310" s="309"/>
      <c r="K310" s="309"/>
      <c r="L310" s="320"/>
      <c r="M310" s="309"/>
      <c r="N310" s="309"/>
      <c r="P310" s="309"/>
      <c r="Q310" s="303"/>
    </row>
    <row r="311" spans="2:17">
      <c r="B311" s="310"/>
      <c r="C311" s="309"/>
      <c r="D311" s="309"/>
      <c r="E311" s="309"/>
      <c r="F311" s="309"/>
      <c r="G311" s="309"/>
      <c r="H311" s="309"/>
      <c r="I311" s="309"/>
      <c r="J311" s="309"/>
      <c r="K311" s="309"/>
      <c r="L311" s="320"/>
      <c r="M311" s="309"/>
      <c r="N311" s="309"/>
      <c r="P311" s="309"/>
      <c r="Q311" s="303"/>
    </row>
    <row r="312" spans="2:17">
      <c r="B312" s="189"/>
      <c r="C312" s="309"/>
      <c r="D312" s="309"/>
      <c r="E312" s="309"/>
      <c r="F312" s="309"/>
      <c r="G312" s="309"/>
      <c r="H312" s="309"/>
      <c r="I312" s="309"/>
      <c r="J312" s="309"/>
      <c r="K312" s="309"/>
      <c r="L312" s="320"/>
      <c r="M312" s="309"/>
      <c r="N312" s="309"/>
      <c r="P312" s="309"/>
      <c r="Q312" s="303"/>
    </row>
    <row r="313" spans="2:17">
      <c r="B313" s="189"/>
      <c r="C313" s="309"/>
      <c r="D313" s="309"/>
      <c r="E313" s="309"/>
      <c r="F313" s="309"/>
      <c r="G313" s="309"/>
      <c r="H313" s="309"/>
      <c r="I313" s="309"/>
      <c r="J313" s="309"/>
      <c r="K313" s="309"/>
      <c r="L313" s="320"/>
      <c r="M313" s="309"/>
      <c r="N313" s="309"/>
      <c r="P313" s="309"/>
      <c r="Q313" s="303"/>
    </row>
    <row r="314" spans="2:17">
      <c r="B314" s="189"/>
      <c r="C314" s="309"/>
      <c r="D314" s="309"/>
      <c r="E314" s="309"/>
      <c r="F314" s="309"/>
      <c r="G314" s="309"/>
      <c r="H314" s="309"/>
      <c r="I314" s="309"/>
      <c r="J314" s="309"/>
      <c r="K314" s="309"/>
      <c r="L314" s="320"/>
      <c r="M314" s="309"/>
      <c r="N314" s="309"/>
      <c r="P314" s="309"/>
      <c r="Q314" s="303"/>
    </row>
    <row r="315" spans="2:17">
      <c r="B315" s="310"/>
      <c r="C315" s="309"/>
      <c r="D315" s="309"/>
      <c r="E315" s="309"/>
      <c r="F315" s="309"/>
      <c r="G315" s="309"/>
      <c r="H315" s="309"/>
      <c r="I315" s="309"/>
      <c r="J315" s="309"/>
      <c r="K315" s="309"/>
      <c r="L315" s="320"/>
      <c r="M315" s="309"/>
      <c r="N315" s="309"/>
      <c r="P315" s="309"/>
      <c r="Q315" s="303"/>
    </row>
    <row r="316" spans="2:17">
      <c r="B316" s="189"/>
      <c r="C316" s="309"/>
      <c r="D316" s="309"/>
      <c r="E316" s="309"/>
      <c r="F316" s="309"/>
      <c r="G316" s="309"/>
      <c r="H316" s="309"/>
      <c r="I316" s="309"/>
      <c r="J316" s="309"/>
      <c r="K316" s="309"/>
      <c r="L316" s="320"/>
      <c r="M316" s="309"/>
      <c r="N316" s="309"/>
      <c r="P316" s="309"/>
      <c r="Q316" s="303"/>
    </row>
    <row r="317" spans="2:17">
      <c r="B317" s="189"/>
      <c r="C317" s="309"/>
      <c r="D317" s="309"/>
      <c r="E317" s="309"/>
      <c r="F317" s="309"/>
      <c r="G317" s="309"/>
      <c r="H317" s="309"/>
      <c r="I317" s="309"/>
      <c r="J317" s="309"/>
      <c r="K317" s="309"/>
      <c r="L317" s="320"/>
      <c r="M317" s="309"/>
      <c r="N317" s="309"/>
      <c r="P317" s="309"/>
      <c r="Q317" s="303"/>
    </row>
    <row r="318" spans="2:17">
      <c r="B318" s="189"/>
      <c r="C318" s="309"/>
      <c r="D318" s="309"/>
      <c r="E318" s="309"/>
      <c r="F318" s="309"/>
      <c r="G318" s="309"/>
      <c r="H318" s="309"/>
      <c r="I318" s="309"/>
      <c r="J318" s="309"/>
      <c r="K318" s="309"/>
      <c r="L318" s="320"/>
      <c r="M318" s="309"/>
      <c r="N318" s="309"/>
      <c r="P318" s="309"/>
      <c r="Q318" s="303"/>
    </row>
    <row r="319" spans="2:17">
      <c r="B319" s="176"/>
    </row>
    <row r="320" spans="2:17">
      <c r="B320" s="189"/>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Q320"/>
  <sheetViews>
    <sheetView topLeftCell="A21"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 min="16" max="16" width="9.140625" style="165"/>
  </cols>
  <sheetData>
    <row r="1" spans="2:16" ht="21">
      <c r="B1" s="167" t="s">
        <v>319</v>
      </c>
      <c r="C1" s="168"/>
      <c r="D1" s="168"/>
      <c r="E1" s="168"/>
      <c r="F1" s="168"/>
      <c r="G1" s="168"/>
      <c r="H1" s="168"/>
      <c r="I1" s="168"/>
      <c r="J1" s="168"/>
      <c r="K1" s="168"/>
      <c r="L1" s="169"/>
      <c r="M1" s="168"/>
      <c r="N1" s="168"/>
      <c r="P1" s="168">
        <f>SUM(P14:P56)+D11+F7+H11</f>
        <v>175</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Tsjechië</v>
      </c>
      <c r="C4" s="170"/>
      <c r="D4" s="190">
        <f>IF(AND(ISNA(MATCH(B4,Invulblad!$F$44:$F$47,0)),ISNA(MATCH(B4,Invulblad!$J$44:$J$47,0))),0,bonus8)</f>
        <v>10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Engeland</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Kroatië</v>
      </c>
      <c r="C8" s="170"/>
      <c r="D8" s="190">
        <f>IF(AND(ISNA(MATCH(B8,Invulblad!$F$44:$F$47,0)),ISNA(MATCH(B8,Invulblad!$J$44:$J$47,0))),0,bonus8)</f>
        <v>0</v>
      </c>
      <c r="G8" s="171" t="s">
        <v>41</v>
      </c>
      <c r="H8" s="170"/>
      <c r="I8" s="172"/>
      <c r="M8" s="170"/>
      <c r="N8" s="170"/>
      <c r="P8" s="170"/>
    </row>
    <row r="9" spans="2:16">
      <c r="B9" s="170" t="str">
        <f>E49</f>
        <v>Engeland</v>
      </c>
      <c r="C9" s="170"/>
      <c r="D9" s="190">
        <f>IF(AND(ISNA(MATCH(B9,Invulblad!$F$44:$F$47,0)),ISNA(MATCH(B9,Invulblad!$J$44:$J$47,0))),0,bonus8)</f>
        <v>10</v>
      </c>
      <c r="G9" s="170" t="str">
        <f>E56</f>
        <v>Nederland</v>
      </c>
      <c r="H9" s="190">
        <f>IF(AND(ISNA(MATCH(G9,Invulblad!$F$56,0)),ISNA(MATCH(G9,Invulblad!$J$56,0))),0,bonus2)</f>
        <v>0</v>
      </c>
      <c r="M9" s="170"/>
      <c r="N9" s="170"/>
      <c r="P9" s="170"/>
    </row>
    <row r="10" spans="2:16">
      <c r="B10" s="170" t="str">
        <f>G48</f>
        <v>Frankrijk</v>
      </c>
      <c r="C10" s="170"/>
      <c r="D10" s="190">
        <f>IF(AND(ISNA(MATCH(B10,Invulblad!$F$44:$F$47,0)),ISNA(MATCH(B10,Invulblad!$J$44:$J$47,0))),0,bonus8)</f>
        <v>10</v>
      </c>
      <c r="G10" s="170" t="str">
        <f>G56</f>
        <v>Duitsland</v>
      </c>
      <c r="H10" s="190">
        <f>IF(AND(ISNA(MATCH(G10,Invulblad!$F$56,0)),ISNA(MATCH(G10,Invulblad!$J$56,0))),0,5)</f>
        <v>0</v>
      </c>
      <c r="M10" s="170"/>
      <c r="N10" s="170"/>
      <c r="P10" s="170"/>
    </row>
    <row r="11" spans="2:16">
      <c r="B11" s="173" t="s">
        <v>60</v>
      </c>
      <c r="C11" s="296"/>
      <c r="D11" s="191">
        <f>SUM(D3:D10)</f>
        <v>50</v>
      </c>
      <c r="G11" s="173" t="s">
        <v>66</v>
      </c>
      <c r="H11" s="191">
        <f>SUM(H9:H10)</f>
        <v>0</v>
      </c>
      <c r="M11" s="170"/>
      <c r="N11" s="170"/>
      <c r="P11" s="170"/>
    </row>
    <row r="12" spans="2:16">
      <c r="B12" s="174" t="s">
        <v>19</v>
      </c>
      <c r="C12" s="174"/>
      <c r="D12" s="174"/>
      <c r="G12" s="174"/>
      <c r="H12" s="174"/>
      <c r="I12" s="174"/>
      <c r="J12" s="175" t="str">
        <f>IF(H56&gt;J56,E56,G56)</f>
        <v>Nederland</v>
      </c>
      <c r="K12" s="295"/>
      <c r="L12" s="192">
        <f>IF(ISNA(MATCH(J12,Invulblad!F57,0)),0,bon)</f>
        <v>0</v>
      </c>
      <c r="M12" s="174"/>
      <c r="N12" s="174"/>
    </row>
    <row r="13" spans="2:16">
      <c r="B13" s="176" t="s">
        <v>277</v>
      </c>
      <c r="C13" s="176" t="s">
        <v>278</v>
      </c>
      <c r="D13" s="176" t="s">
        <v>279</v>
      </c>
      <c r="E13" s="177" t="s">
        <v>90</v>
      </c>
      <c r="F13" s="178" t="s">
        <v>29</v>
      </c>
      <c r="G13" s="176" t="s">
        <v>90</v>
      </c>
      <c r="H13" s="176" t="s">
        <v>67</v>
      </c>
      <c r="I13" s="178"/>
      <c r="J13" s="178"/>
      <c r="K13" s="178" t="s">
        <v>20</v>
      </c>
      <c r="L13" s="179"/>
      <c r="M13" s="178"/>
      <c r="N13" s="178"/>
      <c r="P13" s="174"/>
    </row>
    <row r="14" spans="2:16">
      <c r="B14" s="170">
        <v>1</v>
      </c>
      <c r="C14" s="180" t="s">
        <v>280</v>
      </c>
      <c r="D14" s="181">
        <v>0.75</v>
      </c>
      <c r="E14" s="182" t="s">
        <v>222</v>
      </c>
      <c r="F14" s="183" t="s">
        <v>29</v>
      </c>
      <c r="G14" s="170" t="s">
        <v>68</v>
      </c>
      <c r="H14" s="183">
        <v>1</v>
      </c>
      <c r="I14" s="183" t="s">
        <v>29</v>
      </c>
      <c r="J14" s="183">
        <v>2</v>
      </c>
      <c r="K14" s="186">
        <f t="shared" ref="K14:K20" si="0">IF(AND(H14="",J14=""),"",IF(OR(H14="",J14=""),"FOUT",IF(H14&gt;J14,"1",IF(H14=J14,3,2))))</f>
        <v>2</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2</v>
      </c>
      <c r="I15" s="183" t="s">
        <v>29</v>
      </c>
      <c r="J15" s="183">
        <v>1</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1</v>
      </c>
      <c r="I16" s="183" t="s">
        <v>29</v>
      </c>
      <c r="J16" s="183">
        <v>1</v>
      </c>
      <c r="K16" s="186">
        <f t="shared" si="0"/>
        <v>3</v>
      </c>
      <c r="L16" s="184">
        <f>VLOOKUP($B16,Invulblad!$A$11:$S$103,13,0)</f>
        <v>2</v>
      </c>
      <c r="M16" s="185">
        <f>IF(L16&lt;&gt;"",VLOOKUP($B16,Invulblad!$A$11:$S$103,7,0),"")</f>
        <v>1</v>
      </c>
      <c r="N16" s="183" t="s">
        <v>29</v>
      </c>
      <c r="O16" s="185">
        <f>IF(L16&lt;&gt;"",VLOOKUP($B16,Invulblad!$A$11:$S$103,9,0),"")</f>
        <v>2</v>
      </c>
      <c r="P16" s="186">
        <f t="shared" si="1"/>
        <v>0</v>
      </c>
    </row>
    <row r="17" spans="2:16">
      <c r="B17" s="170">
        <v>10</v>
      </c>
      <c r="C17" s="180" t="s">
        <v>281</v>
      </c>
      <c r="D17" s="181">
        <v>0.86458333333333337</v>
      </c>
      <c r="E17" s="182" t="s">
        <v>222</v>
      </c>
      <c r="F17" s="183" t="s">
        <v>29</v>
      </c>
      <c r="G17" s="170" t="s">
        <v>221</v>
      </c>
      <c r="H17" s="183">
        <v>0</v>
      </c>
      <c r="I17" s="183" t="s">
        <v>29</v>
      </c>
      <c r="J17" s="183">
        <v>2</v>
      </c>
      <c r="K17" s="186">
        <f t="shared" si="0"/>
        <v>2</v>
      </c>
      <c r="L17" s="184">
        <f>VLOOKUP($B17,Invulblad!$A$11:$S$103,13,0)</f>
        <v>3</v>
      </c>
      <c r="M17" s="185">
        <f>IF(L17&lt;&gt;"",VLOOKUP($B17,Invulblad!$A$11:$S$103,7,0),"")</f>
        <v>1</v>
      </c>
      <c r="N17" s="183" t="s">
        <v>29</v>
      </c>
      <c r="O17" s="185">
        <f>IF(L17&lt;&gt;"",VLOOKUP($B17,Invulblad!$A$11:$S$103,9,0),"")</f>
        <v>1</v>
      </c>
      <c r="P17" s="186">
        <f t="shared" si="1"/>
        <v>0</v>
      </c>
    </row>
    <row r="18" spans="2:16">
      <c r="B18" s="170">
        <v>17</v>
      </c>
      <c r="C18" s="180" t="s">
        <v>282</v>
      </c>
      <c r="D18" s="181">
        <v>0.86458333333333337</v>
      </c>
      <c r="E18" s="182" t="s">
        <v>299</v>
      </c>
      <c r="F18" s="183" t="s">
        <v>29</v>
      </c>
      <c r="G18" s="170" t="s">
        <v>222</v>
      </c>
      <c r="H18" s="183">
        <v>2</v>
      </c>
      <c r="I18" s="183" t="s">
        <v>29</v>
      </c>
      <c r="J18" s="183">
        <v>1</v>
      </c>
      <c r="K18" s="186" t="str">
        <f t="shared" si="0"/>
        <v>1</v>
      </c>
      <c r="L18" s="184" t="str">
        <f>VLOOKUP($B18,Invulblad!$A$11:$S$103,13,0)</f>
        <v>1</v>
      </c>
      <c r="M18" s="185">
        <f>IF(L18&lt;&gt;"",VLOOKUP($B18,Invulblad!$A$11:$S$103,7,0),"")</f>
        <v>1</v>
      </c>
      <c r="N18" s="183" t="s">
        <v>29</v>
      </c>
      <c r="O18" s="185">
        <f>IF(L18&lt;&gt;"",VLOOKUP($B18,Invulblad!$A$11:$S$103,9,0),"")</f>
        <v>0</v>
      </c>
      <c r="P18" s="186">
        <f t="shared" si="1"/>
        <v>5</v>
      </c>
    </row>
    <row r="19" spans="2:16">
      <c r="B19" s="170">
        <v>18</v>
      </c>
      <c r="C19" s="180" t="s">
        <v>282</v>
      </c>
      <c r="D19" s="181">
        <v>0.86458333333333337</v>
      </c>
      <c r="E19" s="182" t="s">
        <v>68</v>
      </c>
      <c r="F19" s="183" t="s">
        <v>29</v>
      </c>
      <c r="G19" s="170" t="s">
        <v>221</v>
      </c>
      <c r="H19" s="183">
        <v>0</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row>
    <row r="21" spans="2:16">
      <c r="B21" s="174" t="s">
        <v>277</v>
      </c>
      <c r="C21" s="174" t="s">
        <v>278</v>
      </c>
      <c r="D21" s="174" t="s">
        <v>279</v>
      </c>
      <c r="E21" s="174" t="s">
        <v>90</v>
      </c>
      <c r="F21" s="174" t="s">
        <v>29</v>
      </c>
      <c r="G21" s="174" t="s">
        <v>90</v>
      </c>
      <c r="H21" s="174" t="s">
        <v>67</v>
      </c>
      <c r="I21" s="174"/>
      <c r="J21" s="174"/>
      <c r="K21" s="178" t="s">
        <v>20</v>
      </c>
      <c r="L21" s="179"/>
      <c r="M21" s="178"/>
      <c r="N21" s="178"/>
      <c r="P21" s="174"/>
    </row>
    <row r="22" spans="2:16">
      <c r="B22" s="170">
        <v>3</v>
      </c>
      <c r="C22" s="180" t="s">
        <v>283</v>
      </c>
      <c r="D22" s="181">
        <v>0.75</v>
      </c>
      <c r="E22" s="182" t="s">
        <v>77</v>
      </c>
      <c r="F22" s="183" t="s">
        <v>29</v>
      </c>
      <c r="G22" s="170" t="s">
        <v>109</v>
      </c>
      <c r="H22" s="183">
        <v>2</v>
      </c>
      <c r="I22" s="183" t="s">
        <v>29</v>
      </c>
      <c r="J22" s="183">
        <v>1</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1</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1</v>
      </c>
      <c r="I24" s="183" t="s">
        <v>29</v>
      </c>
      <c r="J24" s="183">
        <v>2</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1</v>
      </c>
      <c r="I25" s="183" t="s">
        <v>29</v>
      </c>
      <c r="J25" s="183">
        <v>1</v>
      </c>
      <c r="K25" s="186">
        <f t="shared" si="2"/>
        <v>3</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1</v>
      </c>
      <c r="I26" s="183" t="s">
        <v>29</v>
      </c>
      <c r="J26" s="183">
        <v>2</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c r="P28"/>
    </row>
    <row r="29" spans="2:16">
      <c r="B29" s="174" t="s">
        <v>277</v>
      </c>
      <c r="C29" s="174" t="s">
        <v>278</v>
      </c>
      <c r="D29" s="174" t="s">
        <v>279</v>
      </c>
      <c r="E29" s="174" t="s">
        <v>90</v>
      </c>
      <c r="F29" s="174" t="s">
        <v>29</v>
      </c>
      <c r="G29" s="174" t="s">
        <v>90</v>
      </c>
      <c r="H29" s="174" t="s">
        <v>67</v>
      </c>
      <c r="I29" s="174"/>
      <c r="J29" s="174"/>
      <c r="K29" s="178" t="s">
        <v>20</v>
      </c>
      <c r="L29" s="179"/>
      <c r="M29" s="178"/>
      <c r="N29" s="178"/>
      <c r="P29" s="174"/>
    </row>
    <row r="30" spans="2:16">
      <c r="B30" s="170">
        <v>5</v>
      </c>
      <c r="C30" s="180" t="s">
        <v>286</v>
      </c>
      <c r="D30" s="181">
        <v>0.75</v>
      </c>
      <c r="E30" s="182" t="s">
        <v>84</v>
      </c>
      <c r="F30" s="183" t="s">
        <v>29</v>
      </c>
      <c r="G30" s="170" t="s">
        <v>110</v>
      </c>
      <c r="H30" s="183">
        <v>1</v>
      </c>
      <c r="I30" s="183" t="s">
        <v>29</v>
      </c>
      <c r="J30" s="183">
        <v>0</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0</v>
      </c>
      <c r="I31" s="183" t="s">
        <v>29</v>
      </c>
      <c r="J31" s="183">
        <v>2</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1</v>
      </c>
      <c r="I32" s="183" t="s">
        <v>29</v>
      </c>
      <c r="J32" s="183">
        <v>2</v>
      </c>
      <c r="K32" s="186">
        <f t="shared" si="4"/>
        <v>2</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3</v>
      </c>
      <c r="I33" s="183" t="s">
        <v>29</v>
      </c>
      <c r="J33" s="183">
        <v>1</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2</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1</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c r="P36"/>
    </row>
    <row r="37" spans="2:16">
      <c r="B37" s="174" t="s">
        <v>277</v>
      </c>
      <c r="C37" s="174" t="s">
        <v>278</v>
      </c>
      <c r="D37" s="174" t="s">
        <v>279</v>
      </c>
      <c r="E37" s="174" t="s">
        <v>90</v>
      </c>
      <c r="F37" s="174" t="s">
        <v>29</v>
      </c>
      <c r="G37" s="174" t="s">
        <v>90</v>
      </c>
      <c r="H37" s="174" t="s">
        <v>67</v>
      </c>
      <c r="I37" s="174"/>
      <c r="J37" s="174"/>
      <c r="K37" s="178" t="s">
        <v>20</v>
      </c>
      <c r="L37" s="179"/>
      <c r="M37" s="178"/>
      <c r="N37" s="178"/>
      <c r="P37" s="174"/>
    </row>
    <row r="38" spans="2:16">
      <c r="B38" s="170">
        <v>7</v>
      </c>
      <c r="C38" s="180" t="s">
        <v>289</v>
      </c>
      <c r="D38" s="181">
        <v>0.75</v>
      </c>
      <c r="E38" s="182" t="s">
        <v>88</v>
      </c>
      <c r="F38" s="183" t="s">
        <v>29</v>
      </c>
      <c r="G38" s="170" t="s">
        <v>69</v>
      </c>
      <c r="H38" s="183">
        <v>1</v>
      </c>
      <c r="I38" s="183" t="s">
        <v>29</v>
      </c>
      <c r="J38" s="183">
        <v>2</v>
      </c>
      <c r="K38" s="186">
        <f t="shared" ref="K38:K43" si="6">IF(AND(H38="",J38=""),"",IF(OR(H38="",J38=""),"FOUT",IF(H38&gt;J38,"1",IF(H38=J38,3,2))))</f>
        <v>2</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0</v>
      </c>
      <c r="I39" s="183" t="s">
        <v>29</v>
      </c>
      <c r="J39" s="183">
        <v>2</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1</v>
      </c>
      <c r="I40" s="183" t="s">
        <v>29</v>
      </c>
      <c r="J40" s="183">
        <v>2</v>
      </c>
      <c r="K40" s="186">
        <f t="shared" si="6"/>
        <v>2</v>
      </c>
      <c r="L40" s="184">
        <f>VLOOKUP($B40,Invulblad!$A$11:$S$103,13,0)</f>
        <v>2</v>
      </c>
      <c r="M40" s="185">
        <f>IF(L40&lt;&gt;"",VLOOKUP($B40,Invulblad!$A$11:$S$103,7,0),"")</f>
        <v>2</v>
      </c>
      <c r="N40" s="183" t="s">
        <v>29</v>
      </c>
      <c r="O40" s="185">
        <f>IF(L40&lt;&gt;"",VLOOKUP($B40,Invulblad!$A$11:$S$103,9,0),"")</f>
        <v>3</v>
      </c>
      <c r="P40" s="186">
        <f t="shared" si="7"/>
        <v>5</v>
      </c>
    </row>
    <row r="41" spans="2:16">
      <c r="B41" s="170">
        <v>16</v>
      </c>
      <c r="C41" s="180" t="s">
        <v>290</v>
      </c>
      <c r="D41" s="181">
        <v>0.75</v>
      </c>
      <c r="E41" s="182" t="s">
        <v>302</v>
      </c>
      <c r="F41" s="183" t="s">
        <v>29</v>
      </c>
      <c r="G41" s="170" t="s">
        <v>88</v>
      </c>
      <c r="H41" s="183">
        <v>0</v>
      </c>
      <c r="I41" s="183" t="s">
        <v>29</v>
      </c>
      <c r="J41" s="183">
        <v>1</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1</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10</v>
      </c>
    </row>
    <row r="43" spans="2:16">
      <c r="B43" s="170">
        <v>24</v>
      </c>
      <c r="C43" s="180" t="s">
        <v>291</v>
      </c>
      <c r="D43" s="181">
        <v>0.86458333333333337</v>
      </c>
      <c r="E43" s="182" t="s">
        <v>303</v>
      </c>
      <c r="F43" s="183" t="s">
        <v>29</v>
      </c>
      <c r="G43" s="170" t="s">
        <v>88</v>
      </c>
      <c r="H43" s="183">
        <v>0</v>
      </c>
      <c r="I43" s="183" t="s">
        <v>29</v>
      </c>
      <c r="J43" s="183">
        <v>1</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c r="P45" s="174"/>
    </row>
    <row r="46" spans="2:16">
      <c r="B46" s="170">
        <v>25</v>
      </c>
      <c r="C46" s="180" t="s">
        <v>292</v>
      </c>
      <c r="D46" s="181">
        <v>0.86458333333333337</v>
      </c>
      <c r="E46" s="182" t="s">
        <v>221</v>
      </c>
      <c r="F46" s="183" t="s">
        <v>29</v>
      </c>
      <c r="G46" s="170" t="s">
        <v>77</v>
      </c>
      <c r="H46" s="183">
        <v>0</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105</v>
      </c>
      <c r="F47" s="183" t="s">
        <v>29</v>
      </c>
      <c r="G47" s="170" t="s">
        <v>299</v>
      </c>
      <c r="H47" s="183">
        <v>1</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88</v>
      </c>
      <c r="H48" s="183">
        <v>2</v>
      </c>
      <c r="I48" s="183" t="s">
        <v>29</v>
      </c>
      <c r="J48" s="183">
        <v>1</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7">
      <c r="B49" s="170">
        <v>28</v>
      </c>
      <c r="C49" s="180" t="s">
        <v>295</v>
      </c>
      <c r="D49" s="181">
        <v>0.86458333333333337</v>
      </c>
      <c r="E49" s="182" t="s">
        <v>69</v>
      </c>
      <c r="F49" s="183" t="s">
        <v>29</v>
      </c>
      <c r="G49" s="170" t="s">
        <v>301</v>
      </c>
      <c r="H49" s="183">
        <v>1</v>
      </c>
      <c r="I49" s="183" t="s">
        <v>29</v>
      </c>
      <c r="J49" s="183">
        <v>0</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7">
      <c r="B50" s="170" t="s">
        <v>65</v>
      </c>
      <c r="C50" s="180"/>
      <c r="D50" s="181"/>
      <c r="E50" s="182"/>
      <c r="F50" s="183"/>
      <c r="G50" s="170"/>
      <c r="H50" s="183"/>
      <c r="I50" s="183"/>
      <c r="J50" s="265"/>
      <c r="K50" s="187"/>
      <c r="L50" s="184"/>
      <c r="M50" s="185"/>
    </row>
    <row r="51" spans="1:17">
      <c r="B51" s="174" t="s">
        <v>277</v>
      </c>
      <c r="C51" s="174" t="s">
        <v>278</v>
      </c>
      <c r="D51" s="174" t="s">
        <v>279</v>
      </c>
      <c r="E51" s="174" t="s">
        <v>90</v>
      </c>
      <c r="F51" s="174" t="s">
        <v>29</v>
      </c>
      <c r="G51" s="174" t="s">
        <v>90</v>
      </c>
      <c r="H51" s="174" t="s">
        <v>67</v>
      </c>
      <c r="I51" s="174"/>
      <c r="J51" s="174"/>
      <c r="K51" s="178" t="s">
        <v>20</v>
      </c>
      <c r="L51" s="179"/>
      <c r="M51" s="178"/>
      <c r="N51" s="178"/>
      <c r="P51" s="174"/>
    </row>
    <row r="52" spans="1:17">
      <c r="B52" s="170">
        <v>29</v>
      </c>
      <c r="C52" s="180" t="s">
        <v>296</v>
      </c>
      <c r="D52" s="181">
        <v>0.86458333333333337</v>
      </c>
      <c r="E52" s="182" t="s">
        <v>77</v>
      </c>
      <c r="F52" s="183" t="s">
        <v>29</v>
      </c>
      <c r="G52" s="170" t="s">
        <v>84</v>
      </c>
      <c r="H52" s="183">
        <v>2</v>
      </c>
      <c r="I52" s="183" t="s">
        <v>29</v>
      </c>
      <c r="J52" s="183">
        <v>1</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7">
      <c r="B53" s="170">
        <v>30</v>
      </c>
      <c r="C53" s="180" t="s">
        <v>297</v>
      </c>
      <c r="D53" s="181">
        <v>0.86458333333333337</v>
      </c>
      <c r="E53" s="182" t="s">
        <v>105</v>
      </c>
      <c r="F53" s="183" t="s">
        <v>29</v>
      </c>
      <c r="G53" s="170" t="s">
        <v>69</v>
      </c>
      <c r="H53" s="183">
        <v>2</v>
      </c>
      <c r="I53" s="183" t="s">
        <v>29</v>
      </c>
      <c r="J53" s="183">
        <v>0</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7">
      <c r="B54" s="170" t="s">
        <v>41</v>
      </c>
      <c r="C54" s="180"/>
      <c r="D54" s="181"/>
      <c r="E54" s="182"/>
      <c r="F54" s="183"/>
      <c r="G54" s="170"/>
      <c r="H54" s="183"/>
      <c r="I54" s="183"/>
      <c r="J54" s="265"/>
      <c r="K54" s="187"/>
      <c r="L54" s="184"/>
      <c r="M54" s="185"/>
      <c r="N54" s="183"/>
      <c r="Q54" s="268"/>
    </row>
    <row r="55" spans="1:17">
      <c r="B55" s="174" t="s">
        <v>277</v>
      </c>
      <c r="C55" s="174" t="s">
        <v>278</v>
      </c>
      <c r="D55" s="174" t="s">
        <v>279</v>
      </c>
      <c r="E55" s="174" t="s">
        <v>90</v>
      </c>
      <c r="F55" s="174" t="s">
        <v>29</v>
      </c>
      <c r="G55" s="174" t="s">
        <v>90</v>
      </c>
      <c r="H55" s="174" t="s">
        <v>67</v>
      </c>
      <c r="I55" s="174"/>
      <c r="J55" s="174"/>
      <c r="K55" s="178" t="s">
        <v>20</v>
      </c>
      <c r="L55" s="179"/>
      <c r="M55" s="178"/>
      <c r="N55" s="178"/>
      <c r="P55" s="174"/>
    </row>
    <row r="56" spans="1:17">
      <c r="B56" s="170">
        <v>31</v>
      </c>
      <c r="C56" s="180" t="s">
        <v>298</v>
      </c>
      <c r="D56" s="181">
        <v>0.86458333333333337</v>
      </c>
      <c r="E56" s="182" t="s">
        <v>77</v>
      </c>
      <c r="F56" s="183" t="s">
        <v>29</v>
      </c>
      <c r="G56" s="170" t="s">
        <v>105</v>
      </c>
      <c r="H56" s="183">
        <v>2</v>
      </c>
      <c r="I56" s="183" t="s">
        <v>29</v>
      </c>
      <c r="J56" s="183">
        <v>1</v>
      </c>
      <c r="K56" s="186" t="str">
        <f t="shared" ref="K56" si="12">IF(AND(H56="",J56=""),"",IF(OR(H56="",J56=""),"FOUT",IF(H56&gt;J56,"1",IF(H56=J56,3,2))))</f>
        <v>1</v>
      </c>
      <c r="L56" s="184" t="str">
        <f>VLOOKUP($B56,Invulblad!$A$11:$S$103,13,0)</f>
        <v>1</v>
      </c>
      <c r="M56" s="185">
        <f>IF(L56&lt;&gt;"",VLOOKUP($B56,Invulblad!$A$11:$S$103,7,0),"")</f>
        <v>4</v>
      </c>
      <c r="N56" s="183" t="s">
        <v>29</v>
      </c>
      <c r="O56" s="185">
        <f>IF(L56&lt;&gt;"",VLOOKUP($B56,Invulblad!$A$11:$S$103,9,0),"")</f>
        <v>0</v>
      </c>
      <c r="P56" s="186">
        <f t="shared" ref="P56" si="13">IF(L56&lt;&gt;"",IF(AND(M56=H56,O56=J56),10,IF(K56=L56,5,0)),"")</f>
        <v>5</v>
      </c>
    </row>
    <row r="57" spans="1:17">
      <c r="B57" s="170" t="s">
        <v>304</v>
      </c>
      <c r="C57" s="180"/>
      <c r="D57" s="181"/>
      <c r="E57" s="182"/>
      <c r="F57" s="183"/>
      <c r="G57" s="170"/>
      <c r="H57" s="183"/>
      <c r="I57" s="183"/>
      <c r="J57" s="265"/>
      <c r="K57" s="187"/>
      <c r="L57" s="266"/>
      <c r="M57" s="267"/>
      <c r="N57" s="265"/>
      <c r="P57" s="187"/>
    </row>
    <row r="58" spans="1:17">
      <c r="B58" s="170"/>
      <c r="C58" s="180"/>
      <c r="D58" s="181"/>
      <c r="E58" s="182"/>
      <c r="F58" s="183"/>
      <c r="G58" s="170"/>
      <c r="H58" s="183"/>
      <c r="I58" s="183"/>
      <c r="J58" s="265"/>
      <c r="K58" s="187"/>
      <c r="L58" s="266"/>
      <c r="M58" s="267"/>
      <c r="N58" s="265"/>
      <c r="P58" s="187"/>
    </row>
    <row r="59" spans="1:17">
      <c r="B59" s="170"/>
      <c r="C59" s="180"/>
      <c r="D59" s="181"/>
      <c r="E59" s="182"/>
      <c r="F59" s="183"/>
      <c r="G59" s="170"/>
      <c r="H59" s="183"/>
      <c r="I59" s="183"/>
      <c r="J59" s="265"/>
      <c r="K59" s="187"/>
      <c r="L59" s="266"/>
      <c r="M59" s="267"/>
      <c r="N59" s="265"/>
      <c r="P59" s="187"/>
    </row>
    <row r="60" spans="1:17">
      <c r="B60" s="297"/>
      <c r="C60" s="297"/>
      <c r="D60" s="297"/>
      <c r="E60" s="298"/>
      <c r="F60" s="299"/>
      <c r="G60" s="297"/>
      <c r="H60" s="299"/>
      <c r="I60" s="299"/>
      <c r="J60" s="300"/>
      <c r="K60" s="301"/>
      <c r="L60" s="302"/>
      <c r="M60" s="301"/>
      <c r="N60" s="300"/>
      <c r="P60" s="301"/>
      <c r="Q60" s="303"/>
    </row>
    <row r="61" spans="1:17">
      <c r="B61" s="304" t="s">
        <v>85</v>
      </c>
      <c r="C61" s="304"/>
      <c r="D61" s="304"/>
      <c r="E61" s="304"/>
      <c r="F61" s="304"/>
      <c r="G61" s="304"/>
      <c r="H61" s="304"/>
      <c r="I61" s="304"/>
      <c r="J61" s="305"/>
      <c r="K61" s="301"/>
      <c r="L61" s="302"/>
      <c r="M61" s="301"/>
      <c r="N61" s="300"/>
      <c r="P61" s="306"/>
      <c r="Q61" s="303"/>
    </row>
    <row r="62" spans="1:17">
      <c r="B62" s="304"/>
      <c r="C62" s="304"/>
      <c r="D62" s="304"/>
      <c r="E62" s="304"/>
      <c r="F62" s="304"/>
      <c r="G62" s="304"/>
      <c r="H62" s="304"/>
      <c r="I62" s="304"/>
      <c r="J62" s="305"/>
      <c r="K62" s="301"/>
      <c r="L62" s="302"/>
      <c r="M62" s="301"/>
      <c r="N62" s="300"/>
      <c r="P62" s="306"/>
      <c r="Q62" s="303"/>
    </row>
    <row r="63" spans="1:17">
      <c r="A63" t="s">
        <v>269</v>
      </c>
      <c r="B63" s="297" t="s">
        <v>86</v>
      </c>
      <c r="C63" s="297"/>
      <c r="D63" s="297" t="s">
        <v>221</v>
      </c>
      <c r="E63" s="298"/>
      <c r="F63" s="299"/>
      <c r="G63" s="297"/>
      <c r="H63" s="299"/>
      <c r="I63" s="299"/>
      <c r="J63" s="300"/>
      <c r="K63" s="301"/>
      <c r="L63" s="302"/>
      <c r="M63" s="301"/>
      <c r="N63" s="300"/>
      <c r="P63" s="301"/>
      <c r="Q63" s="303"/>
    </row>
    <row r="64" spans="1:17">
      <c r="A64" t="s">
        <v>270</v>
      </c>
      <c r="B64" s="297" t="s">
        <v>87</v>
      </c>
      <c r="C64" s="297"/>
      <c r="D64" s="297" t="s">
        <v>299</v>
      </c>
      <c r="E64" s="298"/>
      <c r="F64" s="299"/>
      <c r="G64" s="297"/>
      <c r="H64" s="299"/>
      <c r="I64" s="299"/>
      <c r="J64" s="300"/>
      <c r="K64" s="301"/>
      <c r="L64" s="302"/>
      <c r="M64" s="301"/>
      <c r="N64" s="300"/>
      <c r="P64" s="301"/>
      <c r="Q64" s="303"/>
    </row>
    <row r="65" spans="2:17">
      <c r="B65" s="297"/>
      <c r="C65" s="297"/>
      <c r="D65" s="297"/>
      <c r="E65" s="298"/>
      <c r="F65" s="299"/>
      <c r="G65" s="297"/>
      <c r="H65" s="299"/>
      <c r="I65" s="299"/>
      <c r="J65" s="300"/>
      <c r="K65" s="301"/>
      <c r="L65" s="302"/>
      <c r="M65" s="301"/>
      <c r="N65" s="300"/>
      <c r="P65" s="301"/>
      <c r="Q65" s="303"/>
    </row>
    <row r="66" spans="2:17">
      <c r="B66" s="297"/>
      <c r="C66" s="297"/>
      <c r="D66" s="297"/>
      <c r="E66" s="298"/>
      <c r="F66" s="299"/>
      <c r="G66" s="297"/>
      <c r="H66" s="299"/>
      <c r="I66" s="299"/>
      <c r="J66" s="300"/>
      <c r="K66" s="301"/>
      <c r="L66" s="302"/>
      <c r="M66" s="301"/>
      <c r="N66" s="300"/>
      <c r="P66" s="301"/>
      <c r="Q66" s="303"/>
    </row>
    <row r="67" spans="2:17">
      <c r="B67" s="297" t="s">
        <v>89</v>
      </c>
      <c r="C67" s="297"/>
      <c r="D67" s="297"/>
      <c r="E67" s="298"/>
      <c r="F67" s="299"/>
      <c r="G67" s="297"/>
      <c r="H67" s="299"/>
      <c r="I67" s="299"/>
      <c r="J67" s="300"/>
      <c r="K67" s="301"/>
      <c r="L67" s="302"/>
      <c r="M67" s="301"/>
      <c r="N67" s="300"/>
      <c r="P67" s="301"/>
      <c r="Q67" s="303"/>
    </row>
    <row r="68" spans="2:17">
      <c r="B68" s="297"/>
      <c r="C68" s="297"/>
      <c r="D68" s="297"/>
      <c r="E68" s="298"/>
      <c r="F68" s="299"/>
      <c r="G68" s="297"/>
      <c r="H68" s="299"/>
      <c r="I68" s="299"/>
      <c r="J68" s="300"/>
      <c r="K68" s="301"/>
      <c r="L68" s="302"/>
      <c r="M68" s="301"/>
      <c r="N68" s="300"/>
      <c r="P68" s="301"/>
      <c r="Q68" s="303"/>
    </row>
    <row r="69" spans="2:17">
      <c r="B69" s="304" t="s">
        <v>90</v>
      </c>
      <c r="C69" s="304" t="s">
        <v>305</v>
      </c>
      <c r="D69" s="304" t="s">
        <v>306</v>
      </c>
      <c r="E69" s="304" t="s">
        <v>91</v>
      </c>
      <c r="F69" s="304"/>
      <c r="G69" s="304"/>
      <c r="H69" s="304"/>
      <c r="I69" s="304"/>
      <c r="J69" s="305"/>
      <c r="K69" s="301"/>
      <c r="L69" s="302"/>
      <c r="M69" s="301"/>
      <c r="N69" s="300"/>
      <c r="P69" s="306"/>
      <c r="Q69" s="303"/>
    </row>
    <row r="70" spans="2:17">
      <c r="B70" s="304" t="s">
        <v>222</v>
      </c>
      <c r="C70" s="304">
        <v>0</v>
      </c>
      <c r="D70" s="304">
        <v>-4</v>
      </c>
      <c r="E70" s="304">
        <v>2</v>
      </c>
      <c r="F70" s="304"/>
      <c r="G70" s="304"/>
      <c r="H70" s="304"/>
      <c r="I70" s="304"/>
      <c r="J70" s="305"/>
      <c r="K70" s="301"/>
      <c r="L70" s="302"/>
      <c r="M70" s="301"/>
      <c r="N70" s="300"/>
      <c r="P70" s="306"/>
      <c r="Q70" s="303"/>
    </row>
    <row r="71" spans="2:17">
      <c r="B71" s="297" t="s">
        <v>68</v>
      </c>
      <c r="C71" s="297">
        <v>4</v>
      </c>
      <c r="D71" s="297">
        <v>-1</v>
      </c>
      <c r="E71" s="298">
        <v>3</v>
      </c>
      <c r="F71" s="299"/>
      <c r="G71" s="297"/>
      <c r="H71" s="299"/>
      <c r="I71" s="299"/>
      <c r="J71" s="300"/>
      <c r="K71" s="301"/>
      <c r="L71" s="302"/>
      <c r="M71" s="301"/>
      <c r="N71" s="300"/>
      <c r="P71" s="301"/>
      <c r="Q71" s="303"/>
    </row>
    <row r="72" spans="2:17">
      <c r="B72" s="297" t="s">
        <v>221</v>
      </c>
      <c r="C72" s="297">
        <v>9</v>
      </c>
      <c r="D72" s="297">
        <v>5</v>
      </c>
      <c r="E72" s="298">
        <v>6</v>
      </c>
      <c r="F72" s="299"/>
      <c r="G72" s="297"/>
      <c r="H72" s="299"/>
      <c r="I72" s="299"/>
      <c r="J72" s="300"/>
      <c r="K72" s="301"/>
      <c r="L72" s="302"/>
      <c r="M72" s="301"/>
      <c r="N72" s="300"/>
      <c r="P72" s="301"/>
      <c r="Q72" s="303"/>
    </row>
    <row r="73" spans="2:17">
      <c r="B73" s="297" t="s">
        <v>299</v>
      </c>
      <c r="C73" s="297">
        <v>4</v>
      </c>
      <c r="D73" s="297">
        <v>0</v>
      </c>
      <c r="E73" s="298">
        <v>4</v>
      </c>
      <c r="F73" s="299"/>
      <c r="G73" s="297"/>
      <c r="H73" s="299"/>
      <c r="I73" s="299"/>
      <c r="J73" s="300"/>
      <c r="K73" s="301"/>
      <c r="L73" s="302"/>
      <c r="M73" s="301"/>
      <c r="N73" s="300"/>
      <c r="P73" s="301"/>
      <c r="Q73" s="303"/>
    </row>
    <row r="74" spans="2:17">
      <c r="B74" s="297"/>
      <c r="C74" s="297"/>
      <c r="D74" s="297"/>
      <c r="E74" s="298"/>
      <c r="F74" s="299"/>
      <c r="G74" s="297"/>
      <c r="H74" s="299"/>
      <c r="I74" s="299"/>
      <c r="J74" s="300"/>
      <c r="K74" s="301"/>
      <c r="L74" s="302"/>
      <c r="M74" s="301"/>
      <c r="N74" s="300"/>
      <c r="P74" s="301"/>
      <c r="Q74" s="303"/>
    </row>
    <row r="75" spans="2:17">
      <c r="B75" s="297"/>
      <c r="C75" s="297"/>
      <c r="D75" s="297"/>
      <c r="E75" s="298"/>
      <c r="F75" s="299"/>
      <c r="G75" s="297"/>
      <c r="H75" s="299"/>
      <c r="I75" s="299"/>
      <c r="J75" s="300"/>
      <c r="K75" s="301"/>
      <c r="L75" s="302"/>
      <c r="M75" s="301"/>
      <c r="N75" s="300"/>
      <c r="P75" s="301"/>
      <c r="Q75" s="303"/>
    </row>
    <row r="76" spans="2:17">
      <c r="B76" s="297" t="s">
        <v>92</v>
      </c>
      <c r="C76" s="297"/>
      <c r="D76" s="297"/>
      <c r="E76" s="298"/>
      <c r="F76" s="299"/>
      <c r="G76" s="297"/>
      <c r="H76" s="299"/>
      <c r="I76" s="299"/>
      <c r="J76" s="300"/>
      <c r="K76" s="301"/>
      <c r="L76" s="302"/>
      <c r="M76" s="301"/>
      <c r="N76" s="300"/>
      <c r="P76" s="301"/>
      <c r="Q76" s="303"/>
    </row>
    <row r="77" spans="2:17">
      <c r="B77" s="304" t="s">
        <v>93</v>
      </c>
      <c r="C77" s="304"/>
      <c r="D77" s="304"/>
      <c r="E77" s="304"/>
      <c r="F77" s="304"/>
      <c r="G77" s="304"/>
      <c r="H77" s="304"/>
      <c r="I77" s="304"/>
      <c r="J77" s="305"/>
      <c r="K77" s="301"/>
      <c r="L77" s="302"/>
      <c r="M77" s="301"/>
      <c r="N77" s="300"/>
      <c r="P77" s="306"/>
      <c r="Q77" s="303"/>
    </row>
    <row r="78" spans="2:17">
      <c r="B78" s="304" t="s">
        <v>318</v>
      </c>
      <c r="C78" s="304"/>
      <c r="D78" s="304"/>
      <c r="E78" s="304"/>
      <c r="F78" s="304"/>
      <c r="G78" s="304"/>
      <c r="H78" s="304"/>
      <c r="I78" s="304"/>
      <c r="J78" s="305"/>
      <c r="K78" s="301"/>
      <c r="L78" s="302"/>
      <c r="M78" s="301"/>
      <c r="N78" s="300"/>
      <c r="P78" s="306"/>
      <c r="Q78" s="303"/>
    </row>
    <row r="79" spans="2:17">
      <c r="B79" s="297"/>
      <c r="C79" s="297"/>
      <c r="D79" s="297"/>
      <c r="E79" s="307"/>
      <c r="F79" s="299"/>
      <c r="G79" s="308"/>
      <c r="H79" s="299"/>
      <c r="I79" s="299"/>
      <c r="J79" s="300"/>
      <c r="K79" s="301"/>
      <c r="L79" s="302"/>
      <c r="M79" s="301"/>
      <c r="N79" s="300"/>
      <c r="P79" s="301"/>
      <c r="Q79" s="303"/>
    </row>
    <row r="80" spans="2:17">
      <c r="B80" s="297"/>
      <c r="C80" s="297"/>
      <c r="D80" s="297"/>
      <c r="E80" s="307"/>
      <c r="F80" s="299"/>
      <c r="G80" s="308"/>
      <c r="H80" s="299"/>
      <c r="I80" s="299"/>
      <c r="J80" s="300"/>
      <c r="K80" s="301"/>
      <c r="L80" s="302"/>
      <c r="M80" s="301"/>
      <c r="N80" s="300"/>
      <c r="P80" s="301"/>
      <c r="Q80" s="303"/>
    </row>
    <row r="81" spans="1:17">
      <c r="B81" s="297"/>
      <c r="C81" s="297"/>
      <c r="D81" s="297"/>
      <c r="E81" s="307"/>
      <c r="F81" s="299"/>
      <c r="G81" s="297"/>
      <c r="H81" s="299"/>
      <c r="I81" s="299"/>
      <c r="J81" s="300"/>
      <c r="K81" s="301"/>
      <c r="L81" s="302"/>
      <c r="M81" s="301"/>
      <c r="N81" s="300"/>
      <c r="P81" s="301"/>
      <c r="Q81" s="303"/>
    </row>
    <row r="82" spans="1:17">
      <c r="B82" s="297" t="s">
        <v>94</v>
      </c>
      <c r="C82" s="297"/>
      <c r="D82" s="297"/>
      <c r="E82" s="307"/>
      <c r="F82" s="299"/>
      <c r="G82" s="297"/>
      <c r="H82" s="299"/>
      <c r="I82" s="299"/>
      <c r="J82" s="300"/>
      <c r="K82" s="301"/>
      <c r="L82" s="302"/>
      <c r="M82" s="301"/>
      <c r="N82" s="300"/>
      <c r="P82" s="301"/>
      <c r="Q82" s="303"/>
    </row>
    <row r="83" spans="1:17">
      <c r="B83" s="297"/>
      <c r="C83" s="297"/>
      <c r="D83" s="297"/>
      <c r="E83" s="298"/>
      <c r="F83" s="299"/>
      <c r="G83" s="297"/>
      <c r="H83" s="299"/>
      <c r="I83" s="299"/>
      <c r="J83" s="300"/>
      <c r="K83" s="301"/>
      <c r="L83" s="302"/>
      <c r="M83" s="301"/>
      <c r="N83" s="300"/>
      <c r="P83" s="301"/>
      <c r="Q83" s="303"/>
    </row>
    <row r="84" spans="1:17">
      <c r="A84" t="s">
        <v>271</v>
      </c>
      <c r="B84" s="297" t="s">
        <v>86</v>
      </c>
      <c r="C84" s="297"/>
      <c r="D84" s="297" t="s">
        <v>105</v>
      </c>
      <c r="E84" s="307"/>
      <c r="F84" s="299"/>
      <c r="G84" s="297"/>
      <c r="H84" s="299"/>
      <c r="I84" s="299"/>
      <c r="J84" s="300"/>
      <c r="K84" s="301"/>
      <c r="L84" s="302"/>
      <c r="M84" s="301"/>
      <c r="N84" s="300"/>
      <c r="P84" s="301"/>
      <c r="Q84" s="303"/>
    </row>
    <row r="85" spans="1:17">
      <c r="A85" t="s">
        <v>272</v>
      </c>
      <c r="B85" s="297" t="s">
        <v>87</v>
      </c>
      <c r="C85" s="297"/>
      <c r="D85" s="297" t="s">
        <v>77</v>
      </c>
      <c r="E85" s="307"/>
      <c r="F85" s="299"/>
      <c r="G85" s="308"/>
      <c r="H85" s="299"/>
      <c r="I85" s="299"/>
      <c r="J85" s="300"/>
      <c r="K85" s="301"/>
      <c r="L85" s="302"/>
      <c r="M85" s="301"/>
      <c r="N85" s="300"/>
      <c r="P85" s="301"/>
      <c r="Q85" s="303"/>
    </row>
    <row r="86" spans="1:17">
      <c r="B86" s="297"/>
      <c r="C86" s="297"/>
      <c r="D86" s="297"/>
      <c r="E86" s="307"/>
      <c r="F86" s="299"/>
      <c r="G86" s="309"/>
      <c r="H86" s="299"/>
      <c r="I86" s="299"/>
      <c r="J86" s="300"/>
      <c r="K86" s="301"/>
      <c r="L86" s="302"/>
      <c r="M86" s="301"/>
      <c r="N86" s="300"/>
      <c r="P86" s="301"/>
      <c r="Q86" s="303"/>
    </row>
    <row r="87" spans="1:17">
      <c r="B87" s="304"/>
      <c r="C87" s="304"/>
      <c r="D87" s="304"/>
      <c r="E87" s="304"/>
      <c r="F87" s="304"/>
      <c r="G87" s="304"/>
      <c r="H87" s="304"/>
      <c r="I87" s="304"/>
      <c r="J87" s="305"/>
      <c r="K87" s="301"/>
      <c r="L87" s="302"/>
      <c r="M87" s="301"/>
      <c r="N87" s="300"/>
      <c r="P87" s="306"/>
      <c r="Q87" s="303"/>
    </row>
    <row r="88" spans="1:17">
      <c r="B88" s="304" t="s">
        <v>95</v>
      </c>
      <c r="C88" s="304"/>
      <c r="D88" s="304"/>
      <c r="E88" s="304"/>
      <c r="F88" s="304"/>
      <c r="G88" s="304"/>
      <c r="H88" s="304"/>
      <c r="I88" s="304"/>
      <c r="J88" s="305"/>
      <c r="K88" s="301"/>
      <c r="L88" s="302"/>
      <c r="M88" s="301"/>
      <c r="N88" s="300"/>
      <c r="P88" s="306"/>
      <c r="Q88" s="303"/>
    </row>
    <row r="89" spans="1:17">
      <c r="B89" s="297"/>
      <c r="C89" s="297"/>
      <c r="D89" s="297"/>
      <c r="E89" s="298"/>
      <c r="F89" s="299"/>
      <c r="G89" s="310"/>
      <c r="H89" s="299"/>
      <c r="I89" s="299"/>
      <c r="J89" s="300"/>
      <c r="K89" s="301"/>
      <c r="L89" s="302"/>
      <c r="M89" s="301"/>
      <c r="N89" s="300"/>
      <c r="P89" s="301"/>
      <c r="Q89" s="303"/>
    </row>
    <row r="90" spans="1:17">
      <c r="B90" s="297" t="s">
        <v>90</v>
      </c>
      <c r="C90" s="297" t="s">
        <v>305</v>
      </c>
      <c r="D90" s="297" t="s">
        <v>306</v>
      </c>
      <c r="E90" s="298" t="s">
        <v>91</v>
      </c>
      <c r="F90" s="299"/>
      <c r="G90" s="310"/>
      <c r="H90" s="299"/>
      <c r="I90" s="299"/>
      <c r="J90" s="300"/>
      <c r="K90" s="301"/>
      <c r="L90" s="302"/>
      <c r="M90" s="301"/>
      <c r="N90" s="300"/>
      <c r="P90" s="301"/>
      <c r="Q90" s="303"/>
    </row>
    <row r="91" spans="1:17">
      <c r="B91" s="297" t="s">
        <v>77</v>
      </c>
      <c r="C91" s="297">
        <v>7</v>
      </c>
      <c r="D91" s="297">
        <v>2</v>
      </c>
      <c r="E91" s="298">
        <v>5</v>
      </c>
      <c r="F91" s="299"/>
      <c r="G91" s="310"/>
      <c r="H91" s="299"/>
      <c r="I91" s="299"/>
      <c r="J91" s="300"/>
      <c r="K91" s="301"/>
      <c r="L91" s="302"/>
      <c r="M91" s="301"/>
      <c r="N91" s="300"/>
      <c r="P91" s="301"/>
      <c r="Q91" s="303"/>
    </row>
    <row r="92" spans="1:17">
      <c r="B92" s="297" t="s">
        <v>109</v>
      </c>
      <c r="C92" s="297">
        <v>0</v>
      </c>
      <c r="D92" s="297">
        <v>-4</v>
      </c>
      <c r="E92" s="298">
        <v>2</v>
      </c>
      <c r="F92" s="299"/>
      <c r="G92" s="304"/>
      <c r="H92" s="299"/>
      <c r="I92" s="299"/>
      <c r="J92" s="300"/>
      <c r="K92" s="301"/>
      <c r="L92" s="302"/>
      <c r="M92" s="301"/>
      <c r="N92" s="300"/>
      <c r="P92" s="301"/>
      <c r="Q92" s="303"/>
    </row>
    <row r="93" spans="1:17">
      <c r="B93" s="304" t="s">
        <v>105</v>
      </c>
      <c r="C93" s="304">
        <v>7</v>
      </c>
      <c r="D93" s="304">
        <v>3</v>
      </c>
      <c r="E93" s="304">
        <v>5</v>
      </c>
      <c r="F93" s="304"/>
      <c r="G93" s="304"/>
      <c r="H93" s="304"/>
      <c r="I93" s="304"/>
      <c r="J93" s="305"/>
      <c r="K93" s="301"/>
      <c r="L93" s="302"/>
      <c r="M93" s="301"/>
      <c r="N93" s="306"/>
      <c r="P93" s="306"/>
      <c r="Q93" s="303"/>
    </row>
    <row r="94" spans="1:17">
      <c r="B94" s="304" t="s">
        <v>111</v>
      </c>
      <c r="C94" s="304">
        <v>3</v>
      </c>
      <c r="D94" s="304">
        <v>-1</v>
      </c>
      <c r="E94" s="304">
        <v>4</v>
      </c>
      <c r="F94" s="304"/>
      <c r="G94" s="304"/>
      <c r="H94" s="304"/>
      <c r="I94" s="304"/>
      <c r="J94" s="305"/>
      <c r="K94" s="301"/>
      <c r="L94" s="302"/>
      <c r="M94" s="301"/>
      <c r="N94" s="306"/>
      <c r="P94" s="306"/>
      <c r="Q94" s="303"/>
    </row>
    <row r="95" spans="1:17">
      <c r="B95" s="297"/>
      <c r="C95" s="297"/>
      <c r="D95" s="297"/>
      <c r="E95" s="307"/>
      <c r="F95" s="299"/>
      <c r="G95" s="297"/>
      <c r="H95" s="299"/>
      <c r="I95" s="299"/>
      <c r="J95" s="300"/>
      <c r="K95" s="301"/>
      <c r="L95" s="302"/>
      <c r="M95" s="301"/>
      <c r="N95" s="300"/>
      <c r="P95" s="301"/>
      <c r="Q95" s="303"/>
    </row>
    <row r="96" spans="1:17">
      <c r="B96" s="297"/>
      <c r="C96" s="297"/>
      <c r="D96" s="297"/>
      <c r="E96" s="307"/>
      <c r="F96" s="299"/>
      <c r="G96" s="297"/>
      <c r="H96" s="299"/>
      <c r="I96" s="299"/>
      <c r="J96" s="300"/>
      <c r="K96" s="301"/>
      <c r="L96" s="302"/>
      <c r="M96" s="301"/>
      <c r="N96" s="300"/>
      <c r="P96" s="301"/>
      <c r="Q96" s="303"/>
    </row>
    <row r="97" spans="1:17">
      <c r="B97" s="304" t="s">
        <v>96</v>
      </c>
      <c r="C97" s="304"/>
      <c r="D97" s="304"/>
      <c r="E97" s="304"/>
      <c r="F97" s="304"/>
      <c r="G97" s="304"/>
      <c r="H97" s="304"/>
      <c r="I97" s="304"/>
      <c r="J97" s="305"/>
      <c r="K97" s="301"/>
      <c r="L97" s="302"/>
      <c r="M97" s="301"/>
      <c r="N97" s="300"/>
      <c r="P97" s="306"/>
      <c r="Q97" s="303"/>
    </row>
    <row r="98" spans="1:17">
      <c r="B98" s="304" t="s">
        <v>312</v>
      </c>
      <c r="C98" s="304"/>
      <c r="D98" s="304"/>
      <c r="E98" s="304"/>
      <c r="F98" s="304"/>
      <c r="G98" s="304"/>
      <c r="H98" s="304"/>
      <c r="I98" s="304"/>
      <c r="J98" s="305"/>
      <c r="K98" s="301"/>
      <c r="L98" s="302"/>
      <c r="M98" s="301"/>
      <c r="N98" s="300"/>
      <c r="P98" s="306"/>
      <c r="Q98" s="303"/>
    </row>
    <row r="99" spans="1:17">
      <c r="B99" s="297"/>
      <c r="C99" s="297"/>
      <c r="D99" s="297"/>
      <c r="E99" s="298"/>
      <c r="F99" s="299"/>
      <c r="G99" s="310"/>
      <c r="H99" s="299"/>
      <c r="I99" s="299"/>
      <c r="J99" s="300"/>
      <c r="K99" s="301"/>
      <c r="L99" s="302"/>
      <c r="M99" s="301"/>
      <c r="N99" s="300"/>
      <c r="P99" s="301"/>
      <c r="Q99" s="303"/>
    </row>
    <row r="100" spans="1:17">
      <c r="B100" s="304"/>
      <c r="C100" s="304"/>
      <c r="D100" s="304"/>
      <c r="E100" s="304"/>
      <c r="F100" s="304"/>
      <c r="G100" s="304"/>
      <c r="H100" s="304"/>
      <c r="I100" s="304"/>
      <c r="J100" s="305"/>
      <c r="K100" s="301"/>
      <c r="L100" s="302"/>
      <c r="M100" s="301"/>
      <c r="N100" s="300"/>
      <c r="P100" s="306"/>
      <c r="Q100" s="303"/>
    </row>
    <row r="101" spans="1:17">
      <c r="B101" s="304"/>
      <c r="C101" s="304"/>
      <c r="D101" s="304"/>
      <c r="E101" s="304"/>
      <c r="F101" s="304"/>
      <c r="G101" s="304"/>
      <c r="H101" s="304"/>
      <c r="I101" s="304"/>
      <c r="J101" s="305"/>
      <c r="K101" s="301"/>
      <c r="L101" s="302"/>
      <c r="M101" s="301"/>
      <c r="N101" s="300"/>
      <c r="P101" s="306"/>
      <c r="Q101" s="303"/>
    </row>
    <row r="102" spans="1:17">
      <c r="B102" s="297" t="s">
        <v>99</v>
      </c>
      <c r="C102" s="297"/>
      <c r="D102" s="297"/>
      <c r="E102" s="298"/>
      <c r="F102" s="299"/>
      <c r="G102" s="310"/>
      <c r="H102" s="299"/>
      <c r="I102" s="299"/>
      <c r="J102" s="300"/>
      <c r="K102" s="301"/>
      <c r="L102" s="302"/>
      <c r="M102" s="301"/>
      <c r="N102" s="300"/>
      <c r="P102" s="301"/>
      <c r="Q102" s="303"/>
    </row>
    <row r="103" spans="1:17">
      <c r="B103" s="298"/>
      <c r="C103" s="298"/>
      <c r="D103" s="298"/>
      <c r="E103" s="298"/>
      <c r="F103" s="298"/>
      <c r="G103" s="298"/>
      <c r="H103" s="298"/>
      <c r="I103" s="298"/>
      <c r="J103" s="311"/>
      <c r="K103" s="311"/>
      <c r="L103" s="312"/>
      <c r="M103" s="301"/>
      <c r="N103" s="300"/>
      <c r="P103" s="306"/>
      <c r="Q103" s="303"/>
    </row>
    <row r="104" spans="1:17">
      <c r="A104" t="s">
        <v>273</v>
      </c>
      <c r="B104" s="309" t="s">
        <v>86</v>
      </c>
      <c r="C104" s="309"/>
      <c r="D104" s="309" t="s">
        <v>84</v>
      </c>
      <c r="E104" s="309"/>
      <c r="F104" s="309"/>
      <c r="G104" s="309"/>
      <c r="H104" s="309"/>
      <c r="I104" s="309"/>
      <c r="J104" s="306"/>
      <c r="K104" s="306"/>
      <c r="L104" s="313"/>
      <c r="M104" s="301"/>
      <c r="N104" s="300"/>
      <c r="P104" s="306"/>
      <c r="Q104" s="303"/>
    </row>
    <row r="105" spans="1:17">
      <c r="A105" t="s">
        <v>274</v>
      </c>
      <c r="B105" s="304" t="s">
        <v>87</v>
      </c>
      <c r="C105" s="309"/>
      <c r="D105" s="309" t="s">
        <v>301</v>
      </c>
      <c r="E105" s="309"/>
      <c r="F105" s="309"/>
      <c r="G105" s="309"/>
      <c r="H105" s="309"/>
      <c r="I105" s="309"/>
      <c r="J105" s="306"/>
      <c r="K105" s="306"/>
      <c r="L105" s="313"/>
      <c r="M105" s="301"/>
      <c r="N105" s="300"/>
      <c r="P105" s="306"/>
      <c r="Q105" s="303"/>
    </row>
    <row r="106" spans="1:17">
      <c r="B106" s="304"/>
      <c r="C106" s="309"/>
      <c r="D106" s="309"/>
      <c r="E106" s="309"/>
      <c r="F106" s="309"/>
      <c r="G106" s="309"/>
      <c r="H106" s="309"/>
      <c r="I106" s="309"/>
      <c r="J106" s="306"/>
      <c r="K106" s="306"/>
      <c r="L106" s="313"/>
      <c r="M106" s="306"/>
      <c r="N106" s="306"/>
      <c r="P106" s="306"/>
      <c r="Q106" s="303"/>
    </row>
    <row r="107" spans="1:17">
      <c r="B107" s="309"/>
      <c r="C107" s="309"/>
      <c r="D107" s="304"/>
      <c r="E107" s="309"/>
      <c r="F107" s="309"/>
      <c r="G107" s="309"/>
      <c r="H107" s="309"/>
      <c r="I107" s="309"/>
      <c r="J107" s="306"/>
      <c r="K107" s="306"/>
      <c r="L107" s="313"/>
      <c r="M107" s="301"/>
      <c r="N107" s="300"/>
      <c r="P107" s="306"/>
      <c r="Q107" s="303"/>
    </row>
    <row r="108" spans="1:17">
      <c r="B108" s="309" t="s">
        <v>100</v>
      </c>
      <c r="C108" s="309"/>
      <c r="D108" s="304"/>
      <c r="E108" s="309"/>
      <c r="F108" s="309"/>
      <c r="G108" s="309"/>
      <c r="H108" s="309"/>
      <c r="I108" s="309"/>
      <c r="J108" s="306"/>
      <c r="K108" s="306"/>
      <c r="L108" s="313"/>
      <c r="M108" s="306"/>
      <c r="N108" s="306"/>
      <c r="P108" s="306"/>
      <c r="Q108" s="303"/>
    </row>
    <row r="109" spans="1:17">
      <c r="B109" s="309"/>
      <c r="C109" s="309"/>
      <c r="D109" s="309"/>
      <c r="E109" s="309"/>
      <c r="F109" s="309"/>
      <c r="G109" s="309"/>
      <c r="H109" s="309"/>
      <c r="I109" s="309"/>
      <c r="J109" s="306"/>
      <c r="K109" s="306"/>
      <c r="L109" s="313"/>
      <c r="M109" s="306"/>
      <c r="N109" s="306"/>
      <c r="P109" s="306"/>
      <c r="Q109" s="303"/>
    </row>
    <row r="110" spans="1:17">
      <c r="B110" s="309" t="s">
        <v>90</v>
      </c>
      <c r="C110" s="309" t="s">
        <v>305</v>
      </c>
      <c r="D110" s="309" t="s">
        <v>306</v>
      </c>
      <c r="E110" s="309" t="s">
        <v>91</v>
      </c>
      <c r="F110" s="309"/>
      <c r="G110" s="309"/>
      <c r="H110" s="309"/>
      <c r="I110" s="309"/>
      <c r="J110" s="306"/>
      <c r="K110" s="306"/>
      <c r="L110" s="313"/>
      <c r="M110" s="306"/>
      <c r="N110" s="306"/>
      <c r="P110" s="306"/>
      <c r="Q110" s="303"/>
    </row>
    <row r="111" spans="1:17">
      <c r="B111" s="304" t="s">
        <v>84</v>
      </c>
      <c r="C111" s="309">
        <v>9</v>
      </c>
      <c r="D111" s="309">
        <v>4</v>
      </c>
      <c r="E111" s="309">
        <v>6</v>
      </c>
      <c r="F111" s="309"/>
      <c r="G111" s="309"/>
      <c r="H111" s="309"/>
      <c r="I111" s="309"/>
      <c r="J111" s="306"/>
      <c r="K111" s="306"/>
      <c r="L111" s="313"/>
      <c r="M111" s="306"/>
      <c r="N111" s="306"/>
      <c r="P111" s="306"/>
      <c r="Q111" s="303"/>
    </row>
    <row r="112" spans="1:17" ht="15.75" thickBot="1">
      <c r="B112" s="309" t="s">
        <v>110</v>
      </c>
      <c r="C112" s="309">
        <v>3</v>
      </c>
      <c r="D112" s="309">
        <v>-1</v>
      </c>
      <c r="E112" s="309">
        <v>2</v>
      </c>
      <c r="F112" s="309"/>
      <c r="G112" s="309"/>
      <c r="H112" s="309"/>
      <c r="I112" s="309"/>
      <c r="J112" s="306"/>
      <c r="K112" s="306"/>
      <c r="L112" s="313"/>
      <c r="M112" s="306"/>
      <c r="N112" s="306"/>
      <c r="P112" s="306"/>
      <c r="Q112" s="303"/>
    </row>
    <row r="113" spans="1:17" ht="15.75" thickBot="1">
      <c r="B113" s="314" t="s">
        <v>300</v>
      </c>
      <c r="C113" s="314">
        <v>0</v>
      </c>
      <c r="D113" s="314">
        <v>-5</v>
      </c>
      <c r="E113" s="314">
        <v>1</v>
      </c>
      <c r="F113" s="309"/>
      <c r="G113" s="309"/>
      <c r="H113" s="309"/>
      <c r="I113" s="309"/>
      <c r="J113" s="306"/>
      <c r="K113" s="306"/>
      <c r="L113" s="313"/>
      <c r="M113" s="306"/>
      <c r="N113" s="306"/>
      <c r="P113" s="306"/>
      <c r="Q113" s="303"/>
    </row>
    <row r="114" spans="1:17" ht="15.75" thickBot="1">
      <c r="B114" s="315" t="s">
        <v>301</v>
      </c>
      <c r="C114" s="315">
        <v>6</v>
      </c>
      <c r="D114" s="315">
        <v>2</v>
      </c>
      <c r="E114" s="315">
        <v>5</v>
      </c>
      <c r="F114" s="309"/>
      <c r="G114" s="309"/>
      <c r="H114" s="309"/>
      <c r="I114" s="309"/>
      <c r="J114" s="306"/>
      <c r="K114" s="306"/>
      <c r="L114" s="313"/>
      <c r="M114" s="306"/>
      <c r="N114" s="306"/>
      <c r="P114" s="306"/>
      <c r="Q114" s="303"/>
    </row>
    <row r="115" spans="1:17" ht="15.75" thickBot="1">
      <c r="B115" s="316"/>
      <c r="C115" s="316"/>
      <c r="D115" s="316"/>
      <c r="E115" s="316"/>
      <c r="F115" s="309"/>
      <c r="G115" s="309"/>
      <c r="H115" s="309"/>
      <c r="I115" s="309"/>
      <c r="J115" s="306"/>
      <c r="K115" s="306"/>
      <c r="L115" s="313"/>
      <c r="M115" s="306"/>
      <c r="N115" s="306"/>
      <c r="P115" s="306"/>
      <c r="Q115" s="303"/>
    </row>
    <row r="116" spans="1:17" ht="15.75" thickBot="1">
      <c r="B116" s="315"/>
      <c r="C116" s="315"/>
      <c r="D116" s="315"/>
      <c r="E116" s="315"/>
      <c r="F116" s="309"/>
      <c r="G116" s="309"/>
      <c r="H116" s="309"/>
      <c r="I116" s="309"/>
      <c r="J116" s="306"/>
      <c r="K116" s="306"/>
      <c r="L116" s="313"/>
      <c r="M116" s="306"/>
      <c r="N116" s="306"/>
      <c r="P116" s="306"/>
      <c r="Q116" s="303"/>
    </row>
    <row r="117" spans="1:17" ht="15.75" thickBot="1">
      <c r="B117" s="316" t="s">
        <v>101</v>
      </c>
      <c r="C117" s="316"/>
      <c r="D117" s="316"/>
      <c r="E117" s="316"/>
      <c r="F117" s="309"/>
      <c r="G117" s="309"/>
      <c r="H117" s="309"/>
      <c r="I117" s="309"/>
      <c r="J117" s="306"/>
      <c r="K117" s="306"/>
      <c r="L117" s="313"/>
      <c r="M117" s="306"/>
      <c r="N117" s="306"/>
      <c r="P117" s="306"/>
      <c r="Q117" s="303"/>
    </row>
    <row r="118" spans="1:17">
      <c r="B118" s="309" t="s">
        <v>102</v>
      </c>
      <c r="C118" s="309"/>
      <c r="D118" s="309"/>
      <c r="E118" s="309"/>
      <c r="F118" s="309"/>
      <c r="G118" s="309"/>
      <c r="H118" s="309"/>
      <c r="I118" s="309"/>
      <c r="J118" s="306"/>
      <c r="K118" s="306"/>
      <c r="L118" s="313"/>
      <c r="M118" s="306"/>
      <c r="N118" s="306"/>
      <c r="P118" s="306"/>
      <c r="Q118" s="303"/>
    </row>
    <row r="119" spans="1:17">
      <c r="B119" s="309" t="s">
        <v>103</v>
      </c>
      <c r="C119" s="309"/>
      <c r="D119" s="309"/>
      <c r="E119" s="309"/>
      <c r="F119" s="309"/>
      <c r="G119" s="309"/>
      <c r="H119" s="309"/>
      <c r="I119" s="309"/>
      <c r="J119" s="306"/>
      <c r="K119" s="306"/>
      <c r="L119" s="313"/>
      <c r="M119" s="306"/>
      <c r="N119" s="306"/>
      <c r="P119" s="306"/>
      <c r="Q119" s="303"/>
    </row>
    <row r="120" spans="1:17">
      <c r="B120" s="304"/>
      <c r="C120" s="309"/>
      <c r="D120" s="309"/>
      <c r="E120" s="309"/>
      <c r="F120" s="309"/>
      <c r="G120" s="309"/>
      <c r="H120" s="309"/>
      <c r="I120" s="309"/>
      <c r="J120" s="306"/>
      <c r="K120" s="306"/>
      <c r="L120" s="313"/>
      <c r="M120" s="306"/>
      <c r="N120" s="306"/>
      <c r="P120" s="306"/>
      <c r="Q120" s="303"/>
    </row>
    <row r="121" spans="1:17">
      <c r="B121" s="297"/>
      <c r="C121" s="309"/>
      <c r="D121" s="309"/>
      <c r="E121" s="309"/>
      <c r="F121" s="309"/>
      <c r="G121" s="309"/>
      <c r="H121" s="309"/>
      <c r="I121" s="309"/>
      <c r="J121" s="306"/>
      <c r="K121" s="306"/>
      <c r="L121" s="313"/>
      <c r="M121" s="306"/>
      <c r="N121" s="306"/>
      <c r="P121" s="306"/>
      <c r="Q121" s="303"/>
    </row>
    <row r="122" spans="1:17">
      <c r="B122" s="297"/>
      <c r="C122" s="309"/>
      <c r="D122" s="309"/>
      <c r="E122" s="309"/>
      <c r="F122" s="309"/>
      <c r="G122" s="309"/>
      <c r="H122" s="309"/>
      <c r="I122" s="309"/>
      <c r="J122" s="306"/>
      <c r="K122" s="306"/>
      <c r="L122" s="313"/>
      <c r="M122" s="306"/>
      <c r="N122" s="306"/>
      <c r="P122" s="306"/>
      <c r="Q122" s="303"/>
    </row>
    <row r="123" spans="1:17">
      <c r="B123" s="297" t="s">
        <v>104</v>
      </c>
      <c r="C123" s="309"/>
      <c r="D123" s="309"/>
      <c r="E123" s="309"/>
      <c r="F123" s="309"/>
      <c r="G123" s="309"/>
      <c r="H123" s="309"/>
      <c r="I123" s="309"/>
      <c r="J123" s="306"/>
      <c r="K123" s="306"/>
      <c r="L123" s="313"/>
      <c r="M123" s="306"/>
      <c r="N123" s="306"/>
      <c r="P123" s="306"/>
      <c r="Q123" s="303"/>
    </row>
    <row r="124" spans="1:17">
      <c r="B124" s="309"/>
      <c r="C124" s="309"/>
      <c r="D124" s="309"/>
      <c r="E124" s="309"/>
      <c r="F124" s="309"/>
      <c r="G124" s="309"/>
      <c r="H124" s="309"/>
      <c r="I124" s="309"/>
      <c r="J124" s="306"/>
      <c r="K124" s="306"/>
      <c r="L124" s="313"/>
      <c r="M124" s="306"/>
      <c r="N124" s="306"/>
      <c r="P124" s="306"/>
      <c r="Q124" s="303"/>
    </row>
    <row r="125" spans="1:17">
      <c r="A125" t="s">
        <v>275</v>
      </c>
      <c r="B125" s="309" t="s">
        <v>86</v>
      </c>
      <c r="C125" s="309"/>
      <c r="D125" s="309" t="s">
        <v>69</v>
      </c>
      <c r="E125" s="309"/>
      <c r="F125" s="309"/>
      <c r="G125" s="309"/>
      <c r="H125" s="309"/>
      <c r="I125" s="309"/>
      <c r="J125" s="306"/>
      <c r="K125" s="306"/>
      <c r="L125" s="313"/>
      <c r="M125" s="306"/>
      <c r="N125" s="306"/>
      <c r="P125" s="306"/>
      <c r="Q125" s="303"/>
    </row>
    <row r="126" spans="1:17">
      <c r="A126" t="s">
        <v>276</v>
      </c>
      <c r="B126" s="317" t="s">
        <v>87</v>
      </c>
      <c r="C126" s="317"/>
      <c r="D126" s="317" t="s">
        <v>88</v>
      </c>
      <c r="E126" s="317"/>
      <c r="F126" s="317"/>
      <c r="G126" s="317"/>
      <c r="H126" s="317"/>
      <c r="I126" s="317"/>
      <c r="J126" s="318"/>
      <c r="K126" s="318"/>
      <c r="L126" s="319"/>
      <c r="M126" s="318"/>
      <c r="N126" s="318"/>
      <c r="P126" s="306"/>
      <c r="Q126" s="303"/>
    </row>
    <row r="127" spans="1:17">
      <c r="B127" s="309"/>
      <c r="C127" s="309"/>
      <c r="D127" s="309"/>
      <c r="E127" s="309"/>
      <c r="F127" s="309"/>
      <c r="G127" s="309"/>
      <c r="H127" s="309"/>
      <c r="I127" s="309"/>
      <c r="J127" s="306"/>
      <c r="K127" s="306"/>
      <c r="L127" s="313"/>
      <c r="M127" s="306"/>
      <c r="N127" s="306"/>
      <c r="P127" s="306"/>
      <c r="Q127" s="303"/>
    </row>
    <row r="128" spans="1:17">
      <c r="B128" s="309"/>
      <c r="C128" s="309"/>
      <c r="D128" s="309"/>
      <c r="E128" s="309"/>
      <c r="F128" s="309"/>
      <c r="G128" s="309"/>
      <c r="H128" s="309"/>
      <c r="I128" s="309"/>
      <c r="J128" s="306"/>
      <c r="K128" s="306"/>
      <c r="L128" s="313"/>
      <c r="M128" s="306"/>
      <c r="N128" s="306"/>
      <c r="P128" s="306"/>
      <c r="Q128" s="303"/>
    </row>
    <row r="129" spans="2:17">
      <c r="B129" s="304" t="s">
        <v>106</v>
      </c>
      <c r="C129" s="309"/>
      <c r="D129" s="309"/>
      <c r="E129" s="309"/>
      <c r="F129" s="309"/>
      <c r="G129" s="309"/>
      <c r="H129" s="309"/>
      <c r="I129" s="309"/>
      <c r="J129" s="306"/>
      <c r="K129" s="306"/>
      <c r="L129" s="313"/>
      <c r="M129" s="306"/>
      <c r="N129" s="306"/>
      <c r="P129" s="306"/>
      <c r="Q129" s="303"/>
    </row>
    <row r="130" spans="2:17">
      <c r="B130" s="309"/>
      <c r="C130" s="309"/>
      <c r="D130" s="309"/>
      <c r="E130" s="309"/>
      <c r="F130" s="309"/>
      <c r="G130" s="309"/>
      <c r="H130" s="309"/>
      <c r="I130" s="309"/>
      <c r="J130" s="306"/>
      <c r="K130" s="306"/>
      <c r="L130" s="313"/>
      <c r="M130" s="306"/>
      <c r="N130" s="306"/>
      <c r="P130" s="306"/>
      <c r="Q130" s="303"/>
    </row>
    <row r="131" spans="2:17">
      <c r="B131" s="309" t="s">
        <v>90</v>
      </c>
      <c r="C131" s="309" t="s">
        <v>305</v>
      </c>
      <c r="D131" s="304" t="s">
        <v>306</v>
      </c>
      <c r="E131" s="309" t="s">
        <v>91</v>
      </c>
      <c r="F131" s="309"/>
      <c r="G131" s="309"/>
      <c r="H131" s="309"/>
      <c r="I131" s="309"/>
      <c r="J131" s="306"/>
      <c r="K131" s="306"/>
      <c r="L131" s="313"/>
      <c r="M131" s="306"/>
      <c r="N131" s="306"/>
      <c r="P131" s="306"/>
      <c r="Q131" s="303"/>
    </row>
    <row r="132" spans="2:17">
      <c r="B132" s="309" t="s">
        <v>302</v>
      </c>
      <c r="C132" s="309">
        <v>0</v>
      </c>
      <c r="D132" s="304">
        <v>-4</v>
      </c>
      <c r="E132" s="309">
        <v>0</v>
      </c>
      <c r="F132" s="309"/>
      <c r="G132" s="309"/>
      <c r="H132" s="309"/>
      <c r="I132" s="309"/>
      <c r="J132" s="306"/>
      <c r="K132" s="306"/>
      <c r="L132" s="313"/>
      <c r="M132" s="306"/>
      <c r="N132" s="306"/>
      <c r="P132" s="306"/>
      <c r="Q132" s="303"/>
    </row>
    <row r="133" spans="2:17">
      <c r="B133" s="309" t="s">
        <v>303</v>
      </c>
      <c r="C133" s="309">
        <v>3</v>
      </c>
      <c r="D133" s="309">
        <v>0</v>
      </c>
      <c r="E133" s="309">
        <v>3</v>
      </c>
      <c r="F133" s="309"/>
      <c r="G133" s="309"/>
      <c r="H133" s="309"/>
      <c r="I133" s="309"/>
      <c r="J133" s="306"/>
      <c r="K133" s="306"/>
      <c r="L133" s="313"/>
      <c r="M133" s="306"/>
      <c r="N133" s="306"/>
      <c r="P133" s="306"/>
      <c r="Q133" s="303"/>
    </row>
    <row r="134" spans="2:17">
      <c r="B134" s="309" t="s">
        <v>88</v>
      </c>
      <c r="C134" s="309">
        <v>6</v>
      </c>
      <c r="D134" s="309">
        <v>1</v>
      </c>
      <c r="E134" s="309">
        <v>3</v>
      </c>
      <c r="F134" s="309"/>
      <c r="G134" s="309"/>
      <c r="H134" s="309"/>
      <c r="I134" s="309"/>
      <c r="J134" s="306"/>
      <c r="K134" s="306"/>
      <c r="L134" s="313"/>
      <c r="M134" s="306"/>
      <c r="N134" s="306"/>
      <c r="P134" s="306"/>
      <c r="Q134" s="303"/>
    </row>
    <row r="135" spans="2:17">
      <c r="B135" s="304" t="s">
        <v>69</v>
      </c>
      <c r="C135" s="309">
        <v>9</v>
      </c>
      <c r="D135" s="309">
        <v>3</v>
      </c>
      <c r="E135" s="309">
        <v>5</v>
      </c>
      <c r="F135" s="309"/>
      <c r="G135" s="309"/>
      <c r="H135" s="309"/>
      <c r="I135" s="309"/>
      <c r="J135" s="306"/>
      <c r="K135" s="306"/>
      <c r="L135" s="313"/>
      <c r="M135" s="306"/>
      <c r="N135" s="306"/>
      <c r="P135" s="306"/>
      <c r="Q135" s="303"/>
    </row>
    <row r="136" spans="2:17" ht="15.75" thickBot="1">
      <c r="B136" s="309"/>
      <c r="C136" s="309"/>
      <c r="D136" s="309"/>
      <c r="E136" s="309"/>
      <c r="F136" s="309"/>
      <c r="G136" s="309"/>
      <c r="H136" s="309"/>
      <c r="I136" s="309"/>
      <c r="J136" s="306"/>
      <c r="K136" s="306"/>
      <c r="L136" s="313"/>
      <c r="M136" s="306"/>
      <c r="N136" s="306"/>
      <c r="P136" s="306"/>
      <c r="Q136" s="303"/>
    </row>
    <row r="137" spans="2:17" ht="15.75" thickBot="1">
      <c r="B137" s="314"/>
      <c r="C137" s="314"/>
      <c r="D137" s="314"/>
      <c r="E137" s="314"/>
      <c r="F137" s="309"/>
      <c r="G137" s="309"/>
      <c r="H137" s="309"/>
      <c r="I137" s="309"/>
      <c r="J137" s="306"/>
      <c r="K137" s="306"/>
      <c r="L137" s="313"/>
      <c r="M137" s="306"/>
      <c r="N137" s="306"/>
      <c r="P137" s="306"/>
      <c r="Q137" s="303"/>
    </row>
    <row r="138" spans="2:17" ht="15.75" thickBot="1">
      <c r="B138" s="315" t="s">
        <v>107</v>
      </c>
      <c r="C138" s="315"/>
      <c r="D138" s="315"/>
      <c r="E138" s="315"/>
      <c r="F138" s="309"/>
      <c r="G138" s="309"/>
      <c r="H138" s="309"/>
      <c r="I138" s="309"/>
      <c r="J138" s="306"/>
      <c r="K138" s="306"/>
      <c r="L138" s="313"/>
      <c r="M138" s="306"/>
      <c r="N138" s="306"/>
      <c r="P138" s="306"/>
      <c r="Q138" s="303"/>
    </row>
    <row r="139" spans="2:17" ht="15.75" thickBot="1">
      <c r="B139" s="316" t="s">
        <v>112</v>
      </c>
      <c r="C139" s="316"/>
      <c r="D139" s="316"/>
      <c r="E139" s="316"/>
      <c r="F139" s="309"/>
      <c r="G139" s="309"/>
      <c r="H139" s="309"/>
      <c r="I139" s="309"/>
      <c r="J139" s="306"/>
      <c r="K139" s="306"/>
      <c r="L139" s="313"/>
      <c r="M139" s="306"/>
      <c r="N139" s="306"/>
      <c r="P139" s="306"/>
      <c r="Q139" s="303"/>
    </row>
    <row r="140" spans="2:17" ht="15.75" thickBot="1">
      <c r="B140" s="315" t="s">
        <v>113</v>
      </c>
      <c r="C140" s="315"/>
      <c r="D140" s="315"/>
      <c r="E140" s="315"/>
      <c r="F140" s="309"/>
      <c r="G140" s="309"/>
      <c r="H140" s="309"/>
      <c r="I140" s="309"/>
      <c r="J140" s="306"/>
      <c r="K140" s="306"/>
      <c r="L140" s="313"/>
      <c r="M140" s="306"/>
      <c r="N140" s="306"/>
      <c r="P140" s="306"/>
      <c r="Q140" s="303"/>
    </row>
    <row r="141" spans="2:17" ht="15.75" thickBot="1">
      <c r="B141" s="316"/>
      <c r="C141" s="316"/>
      <c r="D141" s="316"/>
      <c r="E141" s="316"/>
      <c r="F141" s="309"/>
      <c r="G141" s="309"/>
      <c r="H141" s="309"/>
      <c r="I141" s="309"/>
      <c r="J141" s="306"/>
      <c r="K141" s="306"/>
      <c r="L141" s="313"/>
      <c r="M141" s="306"/>
      <c r="N141" s="306"/>
      <c r="P141" s="306"/>
      <c r="Q141" s="303"/>
    </row>
    <row r="142" spans="2:17">
      <c r="B142" s="309"/>
      <c r="C142" s="309"/>
      <c r="D142" s="309"/>
      <c r="E142" s="309"/>
      <c r="F142" s="309"/>
      <c r="G142" s="309"/>
      <c r="H142" s="309"/>
      <c r="I142" s="309"/>
      <c r="J142" s="306"/>
      <c r="K142" s="306"/>
      <c r="L142" s="313"/>
      <c r="M142" s="306"/>
      <c r="N142" s="306"/>
      <c r="P142" s="306"/>
      <c r="Q142" s="303"/>
    </row>
    <row r="143" spans="2:17">
      <c r="B143" s="309"/>
      <c r="C143" s="309"/>
      <c r="D143" s="309"/>
      <c r="E143" s="309"/>
      <c r="F143" s="309"/>
      <c r="G143" s="309"/>
      <c r="H143" s="309"/>
      <c r="I143" s="309"/>
      <c r="J143" s="306"/>
      <c r="K143" s="306"/>
      <c r="L143" s="313"/>
      <c r="M143" s="306"/>
      <c r="N143" s="306"/>
      <c r="P143" s="306"/>
      <c r="Q143" s="303"/>
    </row>
    <row r="144" spans="2:17">
      <c r="B144" s="304"/>
      <c r="C144" s="309"/>
      <c r="D144" s="309"/>
      <c r="E144" s="309"/>
      <c r="F144" s="309"/>
      <c r="G144" s="309"/>
      <c r="H144" s="309"/>
      <c r="I144" s="309"/>
      <c r="J144" s="306"/>
      <c r="K144" s="306"/>
      <c r="L144" s="313"/>
      <c r="M144" s="306"/>
      <c r="N144" s="306"/>
      <c r="P144" s="306"/>
      <c r="Q144" s="303"/>
    </row>
    <row r="145" spans="2:17">
      <c r="B145" s="297"/>
      <c r="C145" s="309"/>
      <c r="D145" s="309"/>
      <c r="E145" s="309"/>
      <c r="F145" s="309"/>
      <c r="G145" s="309"/>
      <c r="H145" s="309"/>
      <c r="I145" s="309"/>
      <c r="J145" s="306"/>
      <c r="K145" s="306"/>
      <c r="L145" s="313"/>
      <c r="M145" s="306"/>
      <c r="N145" s="306"/>
      <c r="P145" s="306"/>
      <c r="Q145" s="303"/>
    </row>
    <row r="146" spans="2:17">
      <c r="B146" s="297"/>
      <c r="C146" s="309"/>
      <c r="D146" s="309"/>
      <c r="E146" s="309"/>
      <c r="F146" s="309"/>
      <c r="G146" s="309"/>
      <c r="H146" s="309"/>
      <c r="I146" s="309"/>
      <c r="J146" s="306"/>
      <c r="K146" s="306"/>
      <c r="L146" s="313"/>
      <c r="M146" s="306"/>
      <c r="N146" s="306"/>
      <c r="P146" s="306"/>
      <c r="Q146" s="303"/>
    </row>
    <row r="147" spans="2:17">
      <c r="B147" s="297"/>
      <c r="C147" s="309"/>
      <c r="D147" s="309"/>
      <c r="E147" s="309"/>
      <c r="F147" s="309"/>
      <c r="G147" s="309"/>
      <c r="H147" s="309"/>
      <c r="I147" s="309"/>
      <c r="J147" s="306"/>
      <c r="K147" s="306"/>
      <c r="L147" s="313"/>
      <c r="M147" s="306"/>
      <c r="N147" s="306"/>
      <c r="P147" s="306"/>
      <c r="Q147" s="303"/>
    </row>
    <row r="148" spans="2:17">
      <c r="B148" s="309"/>
      <c r="C148" s="309"/>
      <c r="D148" s="309"/>
      <c r="E148" s="309"/>
      <c r="F148" s="309"/>
      <c r="G148" s="309"/>
      <c r="H148" s="309"/>
      <c r="I148" s="309"/>
      <c r="J148" s="306"/>
      <c r="K148" s="306"/>
      <c r="L148" s="313"/>
      <c r="M148" s="306"/>
      <c r="N148" s="306"/>
      <c r="P148" s="306"/>
      <c r="Q148" s="303"/>
    </row>
    <row r="149" spans="2:17">
      <c r="B149" s="309"/>
      <c r="C149" s="309"/>
      <c r="D149" s="309"/>
      <c r="E149" s="309"/>
      <c r="F149" s="309"/>
      <c r="G149" s="309"/>
      <c r="H149" s="309"/>
      <c r="I149" s="309"/>
      <c r="J149" s="306"/>
      <c r="K149" s="306"/>
      <c r="L149" s="313"/>
      <c r="M149" s="306"/>
      <c r="N149" s="306"/>
      <c r="P149" s="306"/>
      <c r="Q149" s="303"/>
    </row>
    <row r="150" spans="2:17">
      <c r="B150" s="317"/>
      <c r="C150" s="317"/>
      <c r="D150" s="317"/>
      <c r="E150" s="317"/>
      <c r="F150" s="317"/>
      <c r="G150" s="317"/>
      <c r="H150" s="317"/>
      <c r="I150" s="317"/>
      <c r="J150" s="318"/>
      <c r="K150" s="318"/>
      <c r="L150" s="319"/>
      <c r="M150" s="318"/>
      <c r="N150" s="318"/>
      <c r="P150" s="306"/>
      <c r="Q150" s="303"/>
    </row>
    <row r="151" spans="2:17">
      <c r="B151" s="309"/>
      <c r="C151" s="309"/>
      <c r="D151" s="309"/>
      <c r="E151" s="309"/>
      <c r="F151" s="309"/>
      <c r="G151" s="309"/>
      <c r="H151" s="309"/>
      <c r="I151" s="309"/>
      <c r="J151" s="306"/>
      <c r="K151" s="306"/>
      <c r="L151" s="313"/>
      <c r="M151" s="306"/>
      <c r="N151" s="306"/>
      <c r="P151" s="306"/>
      <c r="Q151" s="303"/>
    </row>
    <row r="152" spans="2:17">
      <c r="B152" s="309"/>
      <c r="C152" s="309"/>
      <c r="D152" s="309"/>
      <c r="E152" s="309"/>
      <c r="F152" s="309"/>
      <c r="G152" s="309"/>
      <c r="H152" s="309"/>
      <c r="I152" s="309"/>
      <c r="J152" s="306"/>
      <c r="K152" s="306"/>
      <c r="L152" s="313"/>
      <c r="M152" s="306"/>
      <c r="N152" s="306"/>
      <c r="P152" s="306"/>
      <c r="Q152" s="303"/>
    </row>
    <row r="153" spans="2:17">
      <c r="B153" s="304"/>
      <c r="C153" s="309"/>
      <c r="D153" s="309"/>
      <c r="E153" s="309"/>
      <c r="F153" s="309"/>
      <c r="G153" s="309"/>
      <c r="H153" s="309"/>
      <c r="I153" s="309"/>
      <c r="J153" s="306"/>
      <c r="K153" s="306"/>
      <c r="L153" s="313"/>
      <c r="M153" s="306"/>
      <c r="N153" s="306"/>
      <c r="P153" s="306"/>
      <c r="Q153" s="303"/>
    </row>
    <row r="154" spans="2:17">
      <c r="B154" s="309"/>
      <c r="C154" s="309"/>
      <c r="D154" s="309"/>
      <c r="E154" s="309"/>
      <c r="F154" s="309"/>
      <c r="G154" s="309"/>
      <c r="H154" s="309"/>
      <c r="I154" s="309"/>
      <c r="J154" s="306"/>
      <c r="K154" s="306"/>
      <c r="L154" s="313"/>
      <c r="M154" s="306"/>
      <c r="N154" s="306"/>
      <c r="P154" s="306"/>
      <c r="Q154" s="303"/>
    </row>
    <row r="155" spans="2:17">
      <c r="B155" s="309"/>
      <c r="C155" s="309"/>
      <c r="D155" s="304"/>
      <c r="E155" s="309"/>
      <c r="F155" s="309"/>
      <c r="G155" s="309"/>
      <c r="H155" s="309"/>
      <c r="I155" s="309"/>
      <c r="J155" s="306"/>
      <c r="K155" s="306"/>
      <c r="L155" s="313"/>
      <c r="M155" s="306"/>
      <c r="N155" s="306"/>
      <c r="P155" s="306"/>
      <c r="Q155" s="303"/>
    </row>
    <row r="156" spans="2:17">
      <c r="B156" s="309"/>
      <c r="C156" s="309"/>
      <c r="D156" s="304"/>
      <c r="E156" s="309"/>
      <c r="F156" s="309"/>
      <c r="G156" s="309"/>
      <c r="H156" s="309"/>
      <c r="I156" s="309"/>
      <c r="J156" s="306"/>
      <c r="K156" s="306"/>
      <c r="L156" s="313"/>
      <c r="M156" s="306"/>
      <c r="N156" s="306"/>
      <c r="P156" s="306"/>
      <c r="Q156" s="303"/>
    </row>
    <row r="157" spans="2:17">
      <c r="B157" s="309"/>
      <c r="C157" s="309"/>
      <c r="D157" s="309"/>
      <c r="E157" s="309"/>
      <c r="F157" s="309"/>
      <c r="G157" s="309"/>
      <c r="H157" s="309"/>
      <c r="I157" s="309"/>
      <c r="J157" s="306"/>
      <c r="K157" s="306"/>
      <c r="L157" s="313"/>
      <c r="M157" s="306"/>
      <c r="N157" s="306"/>
      <c r="P157" s="306"/>
      <c r="Q157" s="303"/>
    </row>
    <row r="158" spans="2:17">
      <c r="B158" s="309"/>
      <c r="C158" s="309"/>
      <c r="D158" s="309"/>
      <c r="E158" s="309"/>
      <c r="F158" s="309"/>
      <c r="G158" s="309"/>
      <c r="H158" s="309"/>
      <c r="I158" s="309"/>
      <c r="J158" s="306"/>
      <c r="K158" s="306"/>
      <c r="L158" s="313"/>
      <c r="M158" s="306"/>
      <c r="N158" s="306"/>
      <c r="P158" s="306"/>
      <c r="Q158" s="303"/>
    </row>
    <row r="159" spans="2:17">
      <c r="B159" s="304"/>
      <c r="C159" s="309"/>
      <c r="D159" s="309"/>
      <c r="E159" s="309"/>
      <c r="F159" s="309"/>
      <c r="G159" s="309"/>
      <c r="H159" s="309"/>
      <c r="I159" s="309"/>
      <c r="J159" s="306"/>
      <c r="K159" s="306"/>
      <c r="L159" s="313"/>
      <c r="M159" s="306"/>
      <c r="N159" s="306"/>
      <c r="P159" s="306"/>
      <c r="Q159" s="303"/>
    </row>
    <row r="160" spans="2:17" ht="15.75" thickBot="1">
      <c r="B160" s="309"/>
      <c r="C160" s="309"/>
      <c r="D160" s="309"/>
      <c r="E160" s="309"/>
      <c r="F160" s="309"/>
      <c r="G160" s="309"/>
      <c r="H160" s="309"/>
      <c r="I160" s="309"/>
      <c r="J160" s="306"/>
      <c r="K160" s="306"/>
      <c r="L160" s="313"/>
      <c r="M160" s="306"/>
      <c r="N160" s="306"/>
      <c r="P160" s="306"/>
      <c r="Q160" s="303"/>
    </row>
    <row r="161" spans="2:17" ht="15.75" thickBot="1">
      <c r="B161" s="314"/>
      <c r="C161" s="314"/>
      <c r="D161" s="314"/>
      <c r="E161" s="314"/>
      <c r="F161" s="309"/>
      <c r="G161" s="309"/>
      <c r="H161" s="309"/>
      <c r="I161" s="309"/>
      <c r="J161" s="306"/>
      <c r="K161" s="306"/>
      <c r="L161" s="313"/>
      <c r="M161" s="306"/>
      <c r="N161" s="306"/>
      <c r="P161" s="306"/>
      <c r="Q161" s="303"/>
    </row>
    <row r="162" spans="2:17" ht="15.75" thickBot="1">
      <c r="B162" s="315"/>
      <c r="C162" s="315"/>
      <c r="D162" s="315"/>
      <c r="E162" s="315"/>
      <c r="F162" s="309"/>
      <c r="G162" s="309"/>
      <c r="H162" s="309"/>
      <c r="I162" s="309"/>
      <c r="J162" s="306"/>
      <c r="K162" s="306"/>
      <c r="L162" s="313"/>
      <c r="M162" s="306"/>
      <c r="N162" s="306"/>
      <c r="P162" s="306"/>
      <c r="Q162" s="303"/>
    </row>
    <row r="163" spans="2:17" ht="15.75" thickBot="1">
      <c r="B163" s="316"/>
      <c r="C163" s="316"/>
      <c r="D163" s="316"/>
      <c r="E163" s="316"/>
      <c r="F163" s="309"/>
      <c r="G163" s="309"/>
      <c r="H163" s="309"/>
      <c r="I163" s="309"/>
      <c r="J163" s="306"/>
      <c r="K163" s="306"/>
      <c r="L163" s="313"/>
      <c r="M163" s="306"/>
      <c r="N163" s="306"/>
      <c r="P163" s="306"/>
      <c r="Q163" s="303"/>
    </row>
    <row r="164" spans="2:17" ht="15.75" thickBot="1">
      <c r="B164" s="315"/>
      <c r="C164" s="315"/>
      <c r="D164" s="315"/>
      <c r="E164" s="315"/>
      <c r="F164" s="309"/>
      <c r="G164" s="309"/>
      <c r="H164" s="309"/>
      <c r="I164" s="309"/>
      <c r="J164" s="309"/>
      <c r="K164" s="309"/>
      <c r="L164" s="320"/>
      <c r="M164" s="309"/>
      <c r="N164" s="309"/>
      <c r="P164" s="309"/>
      <c r="Q164" s="303"/>
    </row>
    <row r="165" spans="2:17" ht="15.75" thickBot="1">
      <c r="B165" s="316"/>
      <c r="C165" s="316"/>
      <c r="D165" s="316"/>
      <c r="E165" s="316"/>
      <c r="F165" s="309"/>
      <c r="G165" s="309"/>
      <c r="H165" s="309"/>
      <c r="I165" s="309"/>
      <c r="J165" s="309"/>
      <c r="K165" s="309"/>
      <c r="L165" s="320"/>
      <c r="M165" s="309"/>
      <c r="N165" s="309"/>
      <c r="P165" s="309"/>
      <c r="Q165" s="303"/>
    </row>
    <row r="166" spans="2:17">
      <c r="B166" s="309"/>
      <c r="C166" s="309"/>
      <c r="D166" s="309"/>
      <c r="E166" s="309"/>
      <c r="F166" s="309"/>
      <c r="G166" s="309"/>
      <c r="H166" s="309"/>
      <c r="I166" s="309"/>
      <c r="J166" s="309"/>
      <c r="K166" s="309"/>
      <c r="L166" s="320"/>
      <c r="M166" s="309"/>
      <c r="N166" s="309"/>
      <c r="P166" s="309"/>
      <c r="Q166" s="303"/>
    </row>
    <row r="167" spans="2:17">
      <c r="B167" s="309"/>
      <c r="C167" s="309"/>
      <c r="D167" s="309"/>
      <c r="E167" s="309"/>
      <c r="F167" s="309"/>
      <c r="G167" s="309"/>
      <c r="H167" s="309"/>
      <c r="I167" s="309"/>
      <c r="J167" s="309"/>
      <c r="K167" s="309"/>
      <c r="L167" s="320"/>
      <c r="M167" s="309"/>
      <c r="N167" s="309"/>
      <c r="P167" s="309"/>
      <c r="Q167" s="303"/>
    </row>
    <row r="168" spans="2:17">
      <c r="B168" s="304"/>
      <c r="C168" s="309"/>
      <c r="D168" s="309"/>
      <c r="E168" s="309"/>
      <c r="F168" s="309"/>
      <c r="G168" s="309"/>
      <c r="H168" s="309"/>
      <c r="I168" s="309"/>
      <c r="J168" s="309"/>
      <c r="K168" s="309"/>
      <c r="L168" s="320"/>
      <c r="M168" s="309"/>
      <c r="N168" s="309"/>
      <c r="P168" s="309"/>
      <c r="Q168" s="303"/>
    </row>
    <row r="169" spans="2:17">
      <c r="B169" s="297"/>
      <c r="C169" s="309"/>
      <c r="D169" s="309"/>
      <c r="E169" s="309"/>
      <c r="F169" s="309"/>
      <c r="G169" s="309"/>
      <c r="H169" s="309"/>
      <c r="I169" s="309"/>
      <c r="J169" s="309"/>
      <c r="K169" s="309"/>
      <c r="L169" s="320"/>
      <c r="M169" s="309"/>
      <c r="N169" s="309"/>
      <c r="P169" s="309"/>
      <c r="Q169" s="303"/>
    </row>
    <row r="170" spans="2:17">
      <c r="B170" s="297"/>
      <c r="C170" s="309"/>
      <c r="D170" s="309"/>
      <c r="E170" s="309"/>
      <c r="F170" s="309"/>
      <c r="G170" s="309"/>
      <c r="H170" s="309"/>
      <c r="I170" s="309"/>
      <c r="J170" s="309"/>
      <c r="K170" s="309"/>
      <c r="L170" s="320"/>
      <c r="M170" s="309"/>
      <c r="N170" s="309"/>
      <c r="P170" s="309"/>
      <c r="Q170" s="303"/>
    </row>
    <row r="171" spans="2:17">
      <c r="B171" s="297"/>
      <c r="C171" s="309"/>
      <c r="D171" s="309"/>
      <c r="E171" s="309"/>
      <c r="F171" s="309"/>
      <c r="G171" s="309"/>
      <c r="H171" s="309"/>
      <c r="I171" s="309"/>
      <c r="J171" s="309"/>
      <c r="K171" s="309"/>
      <c r="L171" s="320"/>
      <c r="M171" s="309"/>
      <c r="N171" s="309"/>
      <c r="P171" s="309"/>
      <c r="Q171" s="303"/>
    </row>
    <row r="172" spans="2:17">
      <c r="B172" s="309"/>
      <c r="C172" s="309"/>
      <c r="D172" s="309"/>
      <c r="E172" s="309"/>
      <c r="F172" s="309"/>
      <c r="G172" s="309"/>
      <c r="H172" s="309"/>
      <c r="I172" s="309"/>
      <c r="J172" s="309"/>
      <c r="K172" s="309"/>
      <c r="L172" s="320"/>
      <c r="M172" s="309"/>
      <c r="N172" s="309"/>
      <c r="P172" s="309"/>
      <c r="Q172" s="303"/>
    </row>
    <row r="173" spans="2:17">
      <c r="B173" s="309"/>
      <c r="C173" s="309"/>
      <c r="D173" s="309"/>
      <c r="E173" s="309"/>
      <c r="F173" s="309"/>
      <c r="G173" s="309"/>
      <c r="H173" s="309"/>
      <c r="I173" s="309"/>
      <c r="J173" s="309"/>
      <c r="K173" s="309"/>
      <c r="L173" s="320"/>
      <c r="M173" s="309"/>
      <c r="N173" s="309"/>
      <c r="P173" s="309"/>
      <c r="Q173" s="303"/>
    </row>
    <row r="174" spans="2:17">
      <c r="B174" s="317"/>
      <c r="C174" s="317"/>
      <c r="D174" s="317"/>
      <c r="E174" s="317"/>
      <c r="F174" s="317"/>
      <c r="G174" s="317"/>
      <c r="H174" s="317"/>
      <c r="I174" s="317"/>
      <c r="J174" s="317"/>
      <c r="K174" s="317"/>
      <c r="L174" s="321"/>
      <c r="M174" s="317"/>
      <c r="N174" s="317"/>
      <c r="P174" s="309"/>
      <c r="Q174" s="303"/>
    </row>
    <row r="175" spans="2:17">
      <c r="B175" s="309"/>
      <c r="C175" s="309"/>
      <c r="D175" s="309"/>
      <c r="E175" s="309"/>
      <c r="F175" s="309"/>
      <c r="G175" s="309"/>
      <c r="H175" s="309"/>
      <c r="I175" s="309"/>
      <c r="J175" s="309"/>
      <c r="K175" s="309"/>
      <c r="L175" s="320"/>
      <c r="M175" s="309"/>
      <c r="N175" s="309"/>
      <c r="P175" s="309"/>
      <c r="Q175" s="303"/>
    </row>
    <row r="176" spans="2:17">
      <c r="B176" s="309"/>
      <c r="C176" s="309"/>
      <c r="D176" s="309"/>
      <c r="E176" s="309"/>
      <c r="F176" s="309"/>
      <c r="G176" s="309"/>
      <c r="H176" s="309"/>
      <c r="I176" s="309"/>
      <c r="J176" s="309"/>
      <c r="K176" s="309"/>
      <c r="L176" s="320"/>
      <c r="M176" s="309"/>
      <c r="N176" s="309"/>
      <c r="P176" s="309"/>
      <c r="Q176" s="303"/>
    </row>
    <row r="177" spans="2:17">
      <c r="B177" s="304"/>
      <c r="C177" s="309"/>
      <c r="D177" s="309"/>
      <c r="E177" s="309"/>
      <c r="F177" s="309"/>
      <c r="G177" s="309"/>
      <c r="H177" s="309"/>
      <c r="I177" s="309"/>
      <c r="J177" s="309"/>
      <c r="K177" s="309"/>
      <c r="L177" s="320"/>
      <c r="M177" s="309"/>
      <c r="N177" s="309"/>
      <c r="P177" s="309"/>
      <c r="Q177" s="303"/>
    </row>
    <row r="178" spans="2:17">
      <c r="B178" s="309"/>
      <c r="C178" s="309"/>
      <c r="D178" s="309"/>
      <c r="E178" s="309"/>
      <c r="F178" s="309"/>
      <c r="G178" s="309"/>
      <c r="H178" s="309"/>
      <c r="I178" s="309"/>
      <c r="J178" s="309"/>
      <c r="K178" s="309"/>
      <c r="L178" s="320"/>
      <c r="M178" s="309"/>
      <c r="N178" s="309"/>
      <c r="P178" s="309"/>
      <c r="Q178" s="303"/>
    </row>
    <row r="179" spans="2:17">
      <c r="B179" s="309"/>
      <c r="C179" s="309"/>
      <c r="D179" s="304"/>
      <c r="E179" s="309"/>
      <c r="F179" s="309"/>
      <c r="G179" s="309"/>
      <c r="H179" s="309"/>
      <c r="I179" s="309"/>
      <c r="J179" s="309"/>
      <c r="K179" s="309"/>
      <c r="L179" s="320"/>
      <c r="M179" s="309"/>
      <c r="N179" s="309"/>
      <c r="P179" s="309"/>
      <c r="Q179" s="303"/>
    </row>
    <row r="180" spans="2:17">
      <c r="B180" s="309"/>
      <c r="C180" s="309"/>
      <c r="D180" s="304"/>
      <c r="E180" s="309"/>
      <c r="F180" s="309"/>
      <c r="G180" s="309"/>
      <c r="H180" s="309"/>
      <c r="I180" s="309"/>
      <c r="J180" s="309"/>
      <c r="K180" s="309"/>
      <c r="L180" s="320"/>
      <c r="M180" s="309"/>
      <c r="N180" s="309"/>
      <c r="P180" s="309"/>
      <c r="Q180" s="303"/>
    </row>
    <row r="181" spans="2:17">
      <c r="B181" s="309"/>
      <c r="C181" s="309"/>
      <c r="D181" s="309"/>
      <c r="E181" s="309"/>
      <c r="F181" s="309"/>
      <c r="G181" s="309"/>
      <c r="H181" s="309"/>
      <c r="I181" s="309"/>
      <c r="J181" s="309"/>
      <c r="K181" s="309"/>
      <c r="L181" s="320"/>
      <c r="M181" s="309"/>
      <c r="N181" s="309"/>
      <c r="P181" s="309"/>
      <c r="Q181" s="303"/>
    </row>
    <row r="182" spans="2:17">
      <c r="B182" s="309"/>
      <c r="C182" s="309"/>
      <c r="D182" s="309"/>
      <c r="E182" s="309"/>
      <c r="F182" s="309"/>
      <c r="G182" s="309"/>
      <c r="H182" s="309"/>
      <c r="I182" s="309"/>
      <c r="J182" s="309"/>
      <c r="K182" s="309"/>
      <c r="L182" s="320"/>
      <c r="M182" s="309"/>
      <c r="N182" s="309"/>
      <c r="P182" s="309"/>
      <c r="Q182" s="303"/>
    </row>
    <row r="183" spans="2:17">
      <c r="B183" s="304"/>
      <c r="C183" s="309"/>
      <c r="D183" s="309"/>
      <c r="E183" s="309"/>
      <c r="F183" s="309"/>
      <c r="G183" s="309"/>
      <c r="H183" s="309"/>
      <c r="I183" s="309"/>
      <c r="J183" s="309"/>
      <c r="K183" s="309"/>
      <c r="L183" s="320"/>
      <c r="M183" s="309"/>
      <c r="N183" s="309"/>
      <c r="P183" s="309"/>
      <c r="Q183" s="303"/>
    </row>
    <row r="184" spans="2:17" ht="15.75" thickBot="1">
      <c r="B184" s="309"/>
      <c r="C184" s="309"/>
      <c r="D184" s="309"/>
      <c r="E184" s="309"/>
      <c r="F184" s="309"/>
      <c r="G184" s="309"/>
      <c r="H184" s="309"/>
      <c r="I184" s="309"/>
      <c r="J184" s="309"/>
      <c r="K184" s="309"/>
      <c r="L184" s="320"/>
      <c r="M184" s="309"/>
      <c r="N184" s="309"/>
      <c r="P184" s="309"/>
      <c r="Q184" s="303"/>
    </row>
    <row r="185" spans="2:17" ht="15.75" thickBot="1">
      <c r="B185" s="314"/>
      <c r="C185" s="314"/>
      <c r="D185" s="314"/>
      <c r="E185" s="314"/>
      <c r="F185" s="309"/>
      <c r="G185" s="309"/>
      <c r="H185" s="309"/>
      <c r="I185" s="309"/>
      <c r="J185" s="309"/>
      <c r="K185" s="309"/>
      <c r="L185" s="320"/>
      <c r="M185" s="309"/>
      <c r="N185" s="309"/>
      <c r="P185" s="309"/>
      <c r="Q185" s="303"/>
    </row>
    <row r="186" spans="2:17" ht="15.75" thickBot="1">
      <c r="B186" s="315"/>
      <c r="C186" s="315"/>
      <c r="D186" s="315"/>
      <c r="E186" s="315"/>
      <c r="F186" s="309"/>
      <c r="G186" s="309"/>
      <c r="H186" s="309"/>
      <c r="I186" s="309"/>
      <c r="J186" s="309"/>
      <c r="K186" s="309"/>
      <c r="L186" s="320"/>
      <c r="M186" s="309"/>
      <c r="N186" s="309"/>
      <c r="P186" s="309"/>
      <c r="Q186" s="303"/>
    </row>
    <row r="187" spans="2:17" ht="15.75" thickBot="1">
      <c r="B187" s="316"/>
      <c r="C187" s="316"/>
      <c r="D187" s="316"/>
      <c r="E187" s="316"/>
      <c r="F187" s="309"/>
      <c r="G187" s="309"/>
      <c r="H187" s="309"/>
      <c r="I187" s="309"/>
      <c r="J187" s="309"/>
      <c r="K187" s="309"/>
      <c r="L187" s="320"/>
      <c r="M187" s="309"/>
      <c r="N187" s="309"/>
      <c r="P187" s="309"/>
      <c r="Q187" s="303"/>
    </row>
    <row r="188" spans="2:17" ht="15.75" thickBot="1">
      <c r="B188" s="315"/>
      <c r="C188" s="315"/>
      <c r="D188" s="315"/>
      <c r="E188" s="315"/>
      <c r="F188" s="309"/>
      <c r="G188" s="309"/>
      <c r="H188" s="309"/>
      <c r="I188" s="309"/>
      <c r="J188" s="309"/>
      <c r="K188" s="309"/>
      <c r="L188" s="320"/>
      <c r="M188" s="309"/>
      <c r="N188" s="309"/>
      <c r="P188" s="309"/>
      <c r="Q188" s="303"/>
    </row>
    <row r="189" spans="2:17" ht="15.75" thickBot="1">
      <c r="B189" s="316"/>
      <c r="C189" s="316"/>
      <c r="D189" s="316"/>
      <c r="E189" s="316"/>
      <c r="F189" s="309"/>
      <c r="G189" s="309"/>
      <c r="H189" s="309"/>
      <c r="I189" s="309"/>
      <c r="J189" s="309"/>
      <c r="K189" s="309"/>
      <c r="L189" s="320"/>
      <c r="M189" s="309"/>
      <c r="N189" s="309"/>
      <c r="P189" s="309"/>
      <c r="Q189" s="303"/>
    </row>
    <row r="190" spans="2:17">
      <c r="B190" s="309"/>
      <c r="C190" s="309"/>
      <c r="D190" s="309"/>
      <c r="E190" s="309"/>
      <c r="F190" s="309"/>
      <c r="G190" s="309"/>
      <c r="H190" s="309"/>
      <c r="I190" s="309"/>
      <c r="J190" s="309"/>
      <c r="K190" s="309"/>
      <c r="L190" s="320"/>
      <c r="M190" s="309"/>
      <c r="N190" s="309"/>
      <c r="P190" s="309"/>
      <c r="Q190" s="303"/>
    </row>
    <row r="191" spans="2:17">
      <c r="B191" s="309"/>
      <c r="C191" s="309"/>
      <c r="D191" s="309"/>
      <c r="E191" s="309"/>
      <c r="F191" s="309"/>
      <c r="G191" s="309"/>
      <c r="H191" s="309"/>
      <c r="I191" s="309"/>
      <c r="J191" s="309"/>
      <c r="K191" s="309"/>
      <c r="L191" s="320"/>
      <c r="M191" s="309"/>
      <c r="N191" s="309"/>
      <c r="P191" s="309"/>
      <c r="Q191" s="303"/>
    </row>
    <row r="192" spans="2:17">
      <c r="B192" s="304"/>
      <c r="C192" s="309"/>
      <c r="D192" s="309"/>
      <c r="E192" s="309"/>
      <c r="F192" s="309"/>
      <c r="G192" s="309"/>
      <c r="H192" s="309"/>
      <c r="I192" s="309"/>
      <c r="J192" s="309"/>
      <c r="K192" s="309"/>
      <c r="L192" s="320"/>
      <c r="M192" s="309"/>
      <c r="N192" s="309"/>
      <c r="P192" s="309"/>
      <c r="Q192" s="303"/>
    </row>
    <row r="193" spans="2:17">
      <c r="B193" s="297"/>
      <c r="C193" s="309"/>
      <c r="D193" s="309"/>
      <c r="E193" s="309"/>
      <c r="F193" s="309"/>
      <c r="G193" s="309"/>
      <c r="H193" s="309"/>
      <c r="I193" s="309"/>
      <c r="J193" s="309"/>
      <c r="K193" s="309"/>
      <c r="L193" s="320"/>
      <c r="M193" s="309"/>
      <c r="N193" s="309"/>
      <c r="P193" s="309"/>
      <c r="Q193" s="303"/>
    </row>
    <row r="194" spans="2:17">
      <c r="B194" s="297"/>
      <c r="C194" s="309"/>
      <c r="D194" s="309"/>
      <c r="E194" s="309"/>
      <c r="F194" s="309"/>
      <c r="G194" s="309"/>
      <c r="H194" s="309"/>
      <c r="I194" s="309"/>
      <c r="J194" s="309"/>
      <c r="K194" s="309"/>
      <c r="L194" s="320"/>
      <c r="M194" s="309"/>
      <c r="N194" s="309"/>
      <c r="P194" s="309"/>
      <c r="Q194" s="303"/>
    </row>
    <row r="195" spans="2:17">
      <c r="B195" s="297"/>
      <c r="C195" s="309"/>
      <c r="D195" s="309"/>
      <c r="E195" s="309"/>
      <c r="F195" s="309"/>
      <c r="G195" s="309"/>
      <c r="H195" s="309"/>
      <c r="I195" s="309"/>
      <c r="J195" s="309"/>
      <c r="K195" s="309"/>
      <c r="L195" s="320"/>
      <c r="M195" s="309"/>
      <c r="N195" s="309"/>
      <c r="P195" s="309"/>
      <c r="Q195" s="303"/>
    </row>
    <row r="196" spans="2:17">
      <c r="B196" s="309"/>
      <c r="C196" s="309"/>
      <c r="D196" s="309"/>
      <c r="E196" s="309"/>
      <c r="F196" s="309"/>
      <c r="G196" s="309"/>
      <c r="H196" s="309"/>
      <c r="I196" s="309"/>
      <c r="J196" s="309"/>
      <c r="K196" s="309"/>
      <c r="L196" s="320"/>
      <c r="M196" s="309"/>
      <c r="N196" s="309"/>
      <c r="P196" s="309"/>
      <c r="Q196" s="303"/>
    </row>
    <row r="197" spans="2:17">
      <c r="B197" s="309"/>
      <c r="C197" s="309"/>
      <c r="D197" s="309"/>
      <c r="E197" s="309"/>
      <c r="F197" s="309"/>
      <c r="G197" s="309"/>
      <c r="H197" s="309"/>
      <c r="I197" s="309"/>
      <c r="J197" s="309"/>
      <c r="K197" s="317"/>
      <c r="L197" s="321"/>
      <c r="M197" s="317"/>
      <c r="N197" s="317"/>
      <c r="P197" s="309"/>
      <c r="Q197" s="303"/>
    </row>
    <row r="198" spans="2:17">
      <c r="B198" s="317"/>
      <c r="C198" s="317"/>
      <c r="D198" s="317"/>
      <c r="E198" s="317"/>
      <c r="F198" s="317"/>
      <c r="G198" s="317"/>
      <c r="H198" s="317"/>
      <c r="I198" s="317"/>
      <c r="J198" s="317"/>
      <c r="K198" s="309"/>
      <c r="L198" s="320"/>
      <c r="M198" s="309"/>
      <c r="N198" s="309"/>
      <c r="P198" s="309"/>
      <c r="Q198" s="303"/>
    </row>
    <row r="199" spans="2:17">
      <c r="B199" s="309"/>
      <c r="C199" s="309"/>
      <c r="D199" s="309"/>
      <c r="E199" s="309"/>
      <c r="F199" s="309"/>
      <c r="G199" s="309"/>
      <c r="H199" s="309"/>
      <c r="I199" s="309"/>
      <c r="J199" s="309"/>
      <c r="K199" s="309"/>
      <c r="L199" s="320"/>
      <c r="M199" s="309"/>
      <c r="N199" s="309"/>
      <c r="P199" s="309"/>
      <c r="Q199" s="303"/>
    </row>
    <row r="200" spans="2:17">
      <c r="B200" s="309"/>
      <c r="C200" s="309"/>
      <c r="D200" s="309"/>
      <c r="E200" s="309"/>
      <c r="F200" s="309"/>
      <c r="G200" s="309"/>
      <c r="H200" s="309"/>
      <c r="I200" s="309"/>
      <c r="J200" s="309"/>
      <c r="K200" s="309"/>
      <c r="L200" s="320"/>
      <c r="M200" s="309"/>
      <c r="N200" s="309"/>
      <c r="P200" s="309"/>
      <c r="Q200" s="303"/>
    </row>
    <row r="201" spans="2:17">
      <c r="B201" s="304"/>
      <c r="C201" s="309"/>
      <c r="D201" s="309"/>
      <c r="E201" s="309"/>
      <c r="F201" s="309"/>
      <c r="G201" s="309"/>
      <c r="H201" s="309"/>
      <c r="I201" s="309"/>
      <c r="J201" s="309"/>
      <c r="K201" s="309"/>
      <c r="L201" s="320"/>
      <c r="M201" s="309"/>
      <c r="N201" s="309"/>
      <c r="P201" s="309"/>
      <c r="Q201" s="303"/>
    </row>
    <row r="202" spans="2:17">
      <c r="B202" s="309"/>
      <c r="C202" s="309"/>
      <c r="D202" s="309"/>
      <c r="E202" s="309"/>
      <c r="F202" s="309"/>
      <c r="G202" s="309"/>
      <c r="H202" s="309"/>
      <c r="I202" s="309"/>
      <c r="J202" s="309"/>
      <c r="K202" s="309"/>
      <c r="L202" s="320"/>
      <c r="M202" s="309"/>
      <c r="N202" s="309"/>
      <c r="P202" s="309"/>
      <c r="Q202" s="303"/>
    </row>
    <row r="203" spans="2:17">
      <c r="B203" s="309"/>
      <c r="C203" s="309"/>
      <c r="D203" s="304"/>
      <c r="E203" s="309"/>
      <c r="F203" s="309"/>
      <c r="G203" s="309"/>
      <c r="H203" s="309"/>
      <c r="I203" s="309"/>
      <c r="J203" s="309"/>
      <c r="K203" s="309"/>
      <c r="L203" s="320"/>
      <c r="M203" s="309"/>
      <c r="N203" s="309"/>
      <c r="P203" s="309"/>
      <c r="Q203" s="303"/>
    </row>
    <row r="204" spans="2:17">
      <c r="B204" s="309"/>
      <c r="C204" s="309"/>
      <c r="D204" s="304"/>
      <c r="E204" s="309"/>
      <c r="F204" s="309"/>
      <c r="G204" s="309"/>
      <c r="H204" s="309"/>
      <c r="I204" s="309"/>
      <c r="J204" s="309"/>
      <c r="K204" s="309"/>
      <c r="L204" s="320"/>
      <c r="M204" s="309"/>
      <c r="N204" s="309"/>
      <c r="P204" s="309"/>
      <c r="Q204" s="303"/>
    </row>
    <row r="205" spans="2:17">
      <c r="B205" s="309"/>
      <c r="C205" s="309"/>
      <c r="D205" s="309"/>
      <c r="E205" s="309"/>
      <c r="F205" s="309"/>
      <c r="G205" s="309"/>
      <c r="H205" s="309"/>
      <c r="I205" s="309"/>
      <c r="J205" s="309"/>
      <c r="K205" s="309"/>
      <c r="L205" s="320"/>
      <c r="M205" s="309"/>
      <c r="N205" s="309"/>
      <c r="P205" s="309"/>
      <c r="Q205" s="303"/>
    </row>
    <row r="206" spans="2:17">
      <c r="B206" s="309"/>
      <c r="C206" s="309"/>
      <c r="D206" s="309"/>
      <c r="E206" s="309"/>
      <c r="F206" s="309"/>
      <c r="G206" s="309"/>
      <c r="H206" s="309"/>
      <c r="I206" s="309"/>
      <c r="J206" s="309"/>
      <c r="K206" s="309"/>
      <c r="L206" s="320"/>
      <c r="M206" s="309"/>
      <c r="N206" s="309"/>
      <c r="P206" s="309"/>
      <c r="Q206" s="303"/>
    </row>
    <row r="207" spans="2:17">
      <c r="B207" s="304"/>
      <c r="C207" s="309"/>
      <c r="D207" s="309"/>
      <c r="E207" s="309"/>
      <c r="F207" s="309"/>
      <c r="G207" s="309"/>
      <c r="H207" s="309"/>
      <c r="I207" s="309"/>
      <c r="J207" s="309"/>
      <c r="K207" s="309"/>
      <c r="L207" s="320"/>
      <c r="M207" s="309"/>
      <c r="N207" s="309"/>
      <c r="P207" s="309"/>
      <c r="Q207" s="303"/>
    </row>
    <row r="208" spans="2:17" ht="15.75" thickBot="1">
      <c r="B208" s="309"/>
      <c r="C208" s="309"/>
      <c r="D208" s="309"/>
      <c r="E208" s="309"/>
      <c r="F208" s="309"/>
      <c r="G208" s="309"/>
      <c r="H208" s="309"/>
      <c r="I208" s="309"/>
      <c r="J208" s="309"/>
      <c r="K208" s="309"/>
      <c r="L208" s="320"/>
      <c r="M208" s="309"/>
      <c r="N208" s="309"/>
      <c r="P208" s="309"/>
      <c r="Q208" s="303"/>
    </row>
    <row r="209" spans="2:17" ht="15.75" thickBot="1">
      <c r="B209" s="314"/>
      <c r="C209" s="314"/>
      <c r="D209" s="314"/>
      <c r="E209" s="314"/>
      <c r="F209" s="309"/>
      <c r="G209" s="309"/>
      <c r="H209" s="309"/>
      <c r="I209" s="309"/>
      <c r="J209" s="309"/>
      <c r="K209" s="309"/>
      <c r="L209" s="320"/>
      <c r="M209" s="309"/>
      <c r="N209" s="309"/>
      <c r="P209" s="309"/>
      <c r="Q209" s="303"/>
    </row>
    <row r="210" spans="2:17" ht="15.75" thickBot="1">
      <c r="B210" s="315"/>
      <c r="C210" s="315"/>
      <c r="D210" s="315"/>
      <c r="E210" s="315"/>
      <c r="F210" s="309"/>
      <c r="G210" s="309"/>
      <c r="H210" s="309"/>
      <c r="I210" s="309"/>
      <c r="J210" s="309"/>
      <c r="K210" s="309"/>
      <c r="L210" s="320"/>
      <c r="M210" s="309"/>
      <c r="N210" s="309"/>
      <c r="P210" s="309"/>
      <c r="Q210" s="303"/>
    </row>
    <row r="211" spans="2:17" ht="15.75" thickBot="1">
      <c r="B211" s="316"/>
      <c r="C211" s="316"/>
      <c r="D211" s="316"/>
      <c r="E211" s="316"/>
      <c r="F211" s="309"/>
      <c r="G211" s="309"/>
      <c r="H211" s="309"/>
      <c r="I211" s="309"/>
      <c r="J211" s="309"/>
      <c r="K211" s="309"/>
      <c r="L211" s="320"/>
      <c r="M211" s="309"/>
      <c r="N211" s="309"/>
      <c r="P211" s="309"/>
      <c r="Q211" s="303"/>
    </row>
    <row r="212" spans="2:17" ht="15.75" thickBot="1">
      <c r="B212" s="315"/>
      <c r="C212" s="315"/>
      <c r="D212" s="315"/>
      <c r="E212" s="315"/>
      <c r="F212" s="309"/>
      <c r="G212" s="309"/>
      <c r="H212" s="309"/>
      <c r="I212" s="309"/>
      <c r="J212" s="309"/>
      <c r="K212" s="309"/>
      <c r="L212" s="320"/>
      <c r="M212" s="309"/>
      <c r="N212" s="309"/>
      <c r="P212" s="309"/>
      <c r="Q212" s="303"/>
    </row>
    <row r="213" spans="2:17" ht="15.75" thickBot="1">
      <c r="B213" s="316"/>
      <c r="C213" s="316"/>
      <c r="D213" s="316"/>
      <c r="E213" s="316"/>
      <c r="F213" s="309"/>
      <c r="G213" s="309"/>
      <c r="H213" s="309"/>
      <c r="I213" s="309"/>
      <c r="J213" s="309"/>
      <c r="K213" s="309"/>
      <c r="L213" s="320"/>
      <c r="M213" s="309"/>
      <c r="N213" s="309"/>
      <c r="P213" s="309"/>
      <c r="Q213" s="303"/>
    </row>
    <row r="214" spans="2:17">
      <c r="B214" s="309"/>
      <c r="C214" s="309"/>
      <c r="D214" s="309"/>
      <c r="E214" s="309"/>
      <c r="F214" s="309"/>
      <c r="G214" s="309"/>
      <c r="H214" s="309"/>
      <c r="I214" s="309"/>
      <c r="J214" s="309"/>
      <c r="K214" s="309"/>
      <c r="L214" s="320"/>
      <c r="M214" s="309"/>
      <c r="N214" s="309"/>
      <c r="P214" s="309"/>
      <c r="Q214" s="303"/>
    </row>
    <row r="215" spans="2:17">
      <c r="B215" s="309"/>
      <c r="C215" s="309"/>
      <c r="D215" s="309"/>
      <c r="E215" s="309"/>
      <c r="F215" s="309"/>
      <c r="G215" s="309"/>
      <c r="H215" s="309"/>
      <c r="I215" s="309"/>
      <c r="J215" s="309"/>
      <c r="K215" s="309"/>
      <c r="L215" s="320"/>
      <c r="M215" s="309"/>
      <c r="N215" s="309"/>
      <c r="P215" s="309"/>
      <c r="Q215" s="303"/>
    </row>
    <row r="216" spans="2:17">
      <c r="B216" s="304"/>
      <c r="C216" s="309"/>
      <c r="D216" s="309"/>
      <c r="E216" s="309"/>
      <c r="F216" s="309"/>
      <c r="G216" s="309"/>
      <c r="H216" s="309"/>
      <c r="I216" s="309"/>
      <c r="J216" s="309"/>
      <c r="K216" s="309"/>
      <c r="L216" s="320"/>
      <c r="M216" s="309"/>
      <c r="N216" s="309"/>
      <c r="P216" s="309"/>
      <c r="Q216" s="303"/>
    </row>
    <row r="217" spans="2:17">
      <c r="B217" s="297"/>
      <c r="C217" s="309"/>
      <c r="D217" s="309"/>
      <c r="E217" s="309"/>
      <c r="F217" s="309"/>
      <c r="G217" s="309"/>
      <c r="H217" s="309"/>
      <c r="I217" s="309"/>
      <c r="J217" s="309"/>
      <c r="K217" s="309"/>
      <c r="L217" s="320"/>
      <c r="M217" s="309"/>
      <c r="N217" s="309"/>
      <c r="P217" s="309"/>
      <c r="Q217" s="303"/>
    </row>
    <row r="218" spans="2:17">
      <c r="B218" s="297"/>
      <c r="C218" s="309"/>
      <c r="D218" s="309"/>
      <c r="E218" s="309"/>
      <c r="F218" s="309"/>
      <c r="G218" s="309"/>
      <c r="H218" s="309"/>
      <c r="I218" s="309"/>
      <c r="J218" s="309"/>
      <c r="K218" s="309"/>
      <c r="L218" s="320"/>
      <c r="M218" s="309"/>
      <c r="N218" s="309"/>
      <c r="P218" s="309"/>
      <c r="Q218" s="303"/>
    </row>
    <row r="219" spans="2:17">
      <c r="B219" s="297"/>
      <c r="C219" s="309"/>
      <c r="D219" s="309"/>
      <c r="E219" s="309"/>
      <c r="F219" s="309"/>
      <c r="G219" s="309"/>
      <c r="H219" s="309"/>
      <c r="I219" s="309"/>
      <c r="J219" s="309"/>
      <c r="K219" s="309"/>
      <c r="L219" s="320"/>
      <c r="M219" s="309"/>
      <c r="N219" s="309"/>
      <c r="P219" s="309"/>
      <c r="Q219" s="303"/>
    </row>
    <row r="220" spans="2:17">
      <c r="B220" s="309"/>
      <c r="C220" s="309"/>
      <c r="D220" s="309"/>
      <c r="E220" s="309"/>
      <c r="F220" s="309"/>
      <c r="G220" s="309"/>
      <c r="H220" s="309"/>
      <c r="I220" s="309"/>
      <c r="J220" s="309"/>
      <c r="K220" s="309"/>
      <c r="L220" s="320"/>
      <c r="M220" s="309"/>
      <c r="N220" s="309"/>
      <c r="P220" s="309"/>
      <c r="Q220" s="303"/>
    </row>
    <row r="221" spans="2:17">
      <c r="B221" s="309"/>
      <c r="C221" s="309"/>
      <c r="D221" s="309"/>
      <c r="E221" s="309"/>
      <c r="F221" s="309"/>
      <c r="G221" s="309"/>
      <c r="H221" s="309"/>
      <c r="I221" s="309"/>
      <c r="J221" s="309"/>
      <c r="K221" s="317"/>
      <c r="L221" s="321"/>
      <c r="M221" s="317"/>
      <c r="N221" s="317"/>
      <c r="P221" s="309"/>
      <c r="Q221" s="303"/>
    </row>
    <row r="222" spans="2:17">
      <c r="B222" s="317"/>
      <c r="C222" s="317"/>
      <c r="D222" s="317"/>
      <c r="E222" s="317"/>
      <c r="F222" s="317"/>
      <c r="G222" s="317"/>
      <c r="H222" s="317"/>
      <c r="I222" s="317"/>
      <c r="J222" s="317"/>
      <c r="K222" s="309"/>
      <c r="L222" s="320"/>
      <c r="M222" s="309"/>
      <c r="N222" s="309"/>
      <c r="P222" s="309"/>
      <c r="Q222" s="303"/>
    </row>
    <row r="223" spans="2:17">
      <c r="B223" s="309"/>
      <c r="C223" s="309"/>
      <c r="D223" s="309"/>
      <c r="E223" s="309"/>
      <c r="F223" s="309"/>
      <c r="G223" s="309"/>
      <c r="H223" s="309"/>
      <c r="I223" s="309"/>
      <c r="J223" s="309"/>
      <c r="K223" s="309"/>
      <c r="L223" s="320"/>
      <c r="M223" s="309"/>
      <c r="N223" s="309"/>
      <c r="P223" s="309"/>
      <c r="Q223" s="303"/>
    </row>
    <row r="224" spans="2:17">
      <c r="B224" s="309"/>
      <c r="C224" s="309"/>
      <c r="D224" s="309"/>
      <c r="E224" s="309"/>
      <c r="F224" s="309"/>
      <c r="G224" s="309"/>
      <c r="H224" s="309"/>
      <c r="I224" s="309"/>
      <c r="J224" s="309"/>
      <c r="K224" s="309"/>
      <c r="L224" s="320"/>
      <c r="M224" s="309"/>
      <c r="N224" s="309"/>
      <c r="P224" s="309"/>
      <c r="Q224" s="303"/>
    </row>
    <row r="225" spans="2:17">
      <c r="B225" s="304"/>
      <c r="C225" s="309"/>
      <c r="D225" s="309"/>
      <c r="E225" s="309"/>
      <c r="F225" s="309"/>
      <c r="G225" s="309"/>
      <c r="H225" s="309"/>
      <c r="I225" s="309"/>
      <c r="J225" s="309"/>
      <c r="K225" s="309"/>
      <c r="L225" s="320"/>
      <c r="M225" s="309"/>
      <c r="N225" s="309"/>
      <c r="P225" s="309"/>
      <c r="Q225" s="303"/>
    </row>
    <row r="226" spans="2:17">
      <c r="B226" s="309"/>
      <c r="C226" s="309"/>
      <c r="D226" s="309"/>
      <c r="E226" s="309"/>
      <c r="F226" s="309"/>
      <c r="G226" s="309"/>
      <c r="H226" s="309"/>
      <c r="I226" s="309"/>
      <c r="J226" s="309"/>
      <c r="K226" s="309"/>
      <c r="L226" s="320"/>
      <c r="M226" s="309"/>
      <c r="N226" s="309"/>
      <c r="P226" s="309"/>
      <c r="Q226" s="303"/>
    </row>
    <row r="227" spans="2:17">
      <c r="B227" s="309"/>
      <c r="C227" s="309"/>
      <c r="D227" s="304"/>
      <c r="E227" s="309"/>
      <c r="F227" s="309"/>
      <c r="G227" s="309"/>
      <c r="H227" s="309"/>
      <c r="I227" s="309"/>
      <c r="J227" s="309"/>
      <c r="K227" s="309"/>
      <c r="L227" s="320"/>
      <c r="M227" s="309"/>
      <c r="N227" s="309"/>
      <c r="P227" s="309"/>
      <c r="Q227" s="303"/>
    </row>
    <row r="228" spans="2:17">
      <c r="B228" s="309"/>
      <c r="C228" s="309"/>
      <c r="D228" s="304"/>
      <c r="E228" s="309"/>
      <c r="F228" s="309"/>
      <c r="G228" s="309"/>
      <c r="H228" s="309"/>
      <c r="I228" s="309"/>
      <c r="J228" s="309"/>
      <c r="K228" s="309"/>
      <c r="L228" s="320"/>
      <c r="M228" s="309"/>
      <c r="N228" s="309"/>
      <c r="P228" s="309"/>
      <c r="Q228" s="303"/>
    </row>
    <row r="229" spans="2:17">
      <c r="B229" s="309"/>
      <c r="C229" s="309"/>
      <c r="D229" s="309"/>
      <c r="E229" s="309"/>
      <c r="F229" s="309"/>
      <c r="G229" s="309"/>
      <c r="H229" s="309"/>
      <c r="I229" s="309"/>
      <c r="J229" s="309"/>
      <c r="K229" s="309"/>
      <c r="L229" s="320"/>
      <c r="M229" s="309"/>
      <c r="N229" s="309"/>
      <c r="P229" s="309"/>
      <c r="Q229" s="303"/>
    </row>
    <row r="230" spans="2:17">
      <c r="B230" s="309"/>
      <c r="C230" s="309"/>
      <c r="D230" s="309"/>
      <c r="E230" s="309"/>
      <c r="F230" s="309"/>
      <c r="G230" s="309"/>
      <c r="H230" s="309"/>
      <c r="I230" s="309"/>
      <c r="J230" s="309"/>
      <c r="K230" s="309"/>
      <c r="L230" s="320"/>
      <c r="M230" s="309"/>
      <c r="N230" s="309"/>
      <c r="P230" s="309"/>
      <c r="Q230" s="303"/>
    </row>
    <row r="231" spans="2:17">
      <c r="B231" s="304"/>
      <c r="C231" s="309"/>
      <c r="D231" s="309"/>
      <c r="E231" s="309"/>
      <c r="F231" s="309"/>
      <c r="G231" s="309"/>
      <c r="H231" s="309"/>
      <c r="I231" s="309"/>
      <c r="J231" s="309"/>
      <c r="K231" s="309"/>
      <c r="L231" s="320"/>
      <c r="M231" s="309"/>
      <c r="N231" s="309"/>
      <c r="P231" s="309"/>
      <c r="Q231" s="303"/>
    </row>
    <row r="232" spans="2:17" ht="15.75" thickBot="1">
      <c r="B232" s="309"/>
      <c r="C232" s="309"/>
      <c r="D232" s="309"/>
      <c r="E232" s="309"/>
      <c r="F232" s="309"/>
      <c r="G232" s="309"/>
      <c r="H232" s="309"/>
      <c r="I232" s="309"/>
      <c r="J232" s="309"/>
      <c r="K232" s="309"/>
      <c r="L232" s="320"/>
      <c r="M232" s="309"/>
      <c r="N232" s="309"/>
      <c r="P232" s="309"/>
      <c r="Q232" s="303"/>
    </row>
    <row r="233" spans="2:17" ht="15.75" thickBot="1">
      <c r="B233" s="314"/>
      <c r="C233" s="314"/>
      <c r="D233" s="314"/>
      <c r="E233" s="314"/>
      <c r="F233" s="309"/>
      <c r="G233" s="309"/>
      <c r="H233" s="309"/>
      <c r="I233" s="309"/>
      <c r="J233" s="309"/>
      <c r="K233" s="309"/>
      <c r="L233" s="320"/>
      <c r="M233" s="309"/>
      <c r="N233" s="309"/>
      <c r="P233" s="309"/>
      <c r="Q233" s="303"/>
    </row>
    <row r="234" spans="2:17" ht="15.75" thickBot="1">
      <c r="B234" s="315"/>
      <c r="C234" s="315"/>
      <c r="D234" s="315"/>
      <c r="E234" s="315"/>
      <c r="F234" s="309"/>
      <c r="G234" s="309"/>
      <c r="H234" s="309"/>
      <c r="I234" s="309"/>
      <c r="J234" s="309"/>
      <c r="K234" s="309"/>
      <c r="L234" s="320"/>
      <c r="M234" s="309"/>
      <c r="N234" s="309"/>
      <c r="P234" s="309"/>
      <c r="Q234" s="303"/>
    </row>
    <row r="235" spans="2:17" ht="15.75" thickBot="1">
      <c r="B235" s="316"/>
      <c r="C235" s="316"/>
      <c r="D235" s="316"/>
      <c r="E235" s="316"/>
      <c r="F235" s="309"/>
      <c r="G235" s="309"/>
      <c r="H235" s="309"/>
      <c r="I235" s="309"/>
      <c r="J235" s="309"/>
      <c r="K235" s="309"/>
      <c r="L235" s="320"/>
      <c r="M235" s="309"/>
      <c r="N235" s="309"/>
      <c r="P235" s="309"/>
      <c r="Q235" s="303"/>
    </row>
    <row r="236" spans="2:17" ht="15.75" thickBot="1">
      <c r="B236" s="315"/>
      <c r="C236" s="315"/>
      <c r="D236" s="315"/>
      <c r="E236" s="315"/>
      <c r="F236" s="309"/>
      <c r="G236" s="309"/>
      <c r="H236" s="309"/>
      <c r="I236" s="309"/>
      <c r="J236" s="309"/>
      <c r="K236" s="309"/>
      <c r="L236" s="320"/>
      <c r="M236" s="309"/>
      <c r="N236" s="309"/>
      <c r="P236" s="309"/>
      <c r="Q236" s="303"/>
    </row>
    <row r="237" spans="2:17" ht="15.75" thickBot="1">
      <c r="B237" s="316"/>
      <c r="C237" s="316"/>
      <c r="D237" s="316"/>
      <c r="E237" s="316"/>
      <c r="F237" s="309"/>
      <c r="G237" s="309"/>
      <c r="H237" s="309"/>
      <c r="I237" s="309"/>
      <c r="J237" s="309"/>
      <c r="K237" s="309"/>
      <c r="L237" s="320"/>
      <c r="M237" s="309"/>
      <c r="N237" s="309"/>
      <c r="P237" s="309"/>
      <c r="Q237" s="303"/>
    </row>
    <row r="238" spans="2:17">
      <c r="B238" s="309"/>
      <c r="C238" s="309"/>
      <c r="D238" s="309"/>
      <c r="E238" s="309"/>
      <c r="F238" s="309"/>
      <c r="G238" s="309"/>
      <c r="H238" s="309"/>
      <c r="I238" s="309"/>
      <c r="J238" s="309"/>
      <c r="K238" s="309"/>
      <c r="L238" s="320"/>
      <c r="M238" s="309"/>
      <c r="N238" s="309"/>
      <c r="P238" s="309"/>
      <c r="Q238" s="303"/>
    </row>
    <row r="239" spans="2:17">
      <c r="B239" s="309"/>
      <c r="C239" s="309"/>
      <c r="D239" s="309"/>
      <c r="E239" s="309"/>
      <c r="F239" s="309"/>
      <c r="G239" s="309"/>
      <c r="H239" s="309"/>
      <c r="I239" s="309"/>
      <c r="J239" s="309"/>
      <c r="K239" s="309"/>
      <c r="L239" s="320"/>
      <c r="M239" s="309"/>
      <c r="N239" s="309"/>
      <c r="P239" s="309"/>
      <c r="Q239" s="303"/>
    </row>
    <row r="240" spans="2:17">
      <c r="B240" s="304"/>
      <c r="C240" s="309"/>
      <c r="D240" s="309"/>
      <c r="E240" s="309"/>
      <c r="F240" s="309"/>
      <c r="G240" s="309"/>
      <c r="H240" s="309"/>
      <c r="I240" s="309"/>
      <c r="J240" s="309"/>
      <c r="K240" s="309"/>
      <c r="L240" s="320"/>
      <c r="M240" s="309"/>
      <c r="N240" s="309"/>
      <c r="P240" s="309"/>
      <c r="Q240" s="303"/>
    </row>
    <row r="241" spans="2:17">
      <c r="B241" s="297"/>
      <c r="C241" s="309"/>
      <c r="D241" s="309"/>
      <c r="E241" s="309"/>
      <c r="F241" s="309"/>
      <c r="G241" s="309"/>
      <c r="H241" s="309"/>
      <c r="I241" s="309"/>
      <c r="J241" s="309"/>
      <c r="K241" s="309"/>
      <c r="L241" s="320"/>
      <c r="M241" s="309"/>
      <c r="N241" s="309"/>
      <c r="P241" s="309"/>
      <c r="Q241" s="303"/>
    </row>
    <row r="242" spans="2:17">
      <c r="B242" s="297"/>
      <c r="C242" s="309"/>
      <c r="D242" s="309"/>
      <c r="E242" s="309"/>
      <c r="F242" s="309"/>
      <c r="G242" s="309"/>
      <c r="H242" s="309"/>
      <c r="I242" s="309"/>
      <c r="J242" s="309"/>
      <c r="K242" s="309"/>
      <c r="L242" s="320"/>
      <c r="M242" s="309"/>
      <c r="N242" s="309"/>
      <c r="P242" s="309"/>
      <c r="Q242" s="303"/>
    </row>
    <row r="243" spans="2:17">
      <c r="B243" s="297"/>
      <c r="C243" s="309"/>
      <c r="D243" s="309"/>
      <c r="E243" s="309"/>
      <c r="F243" s="309"/>
      <c r="G243" s="309"/>
      <c r="H243" s="309"/>
      <c r="I243" s="309"/>
      <c r="J243" s="309"/>
      <c r="K243" s="309"/>
      <c r="L243" s="320"/>
      <c r="M243" s="309"/>
      <c r="N243" s="309"/>
      <c r="P243" s="309"/>
      <c r="Q243" s="303"/>
    </row>
    <row r="244" spans="2:17">
      <c r="B244" s="309"/>
      <c r="C244" s="309"/>
      <c r="D244" s="309"/>
      <c r="E244" s="309"/>
      <c r="F244" s="309"/>
      <c r="G244" s="309"/>
      <c r="H244" s="309"/>
      <c r="I244" s="309"/>
      <c r="J244" s="309"/>
      <c r="K244" s="309"/>
      <c r="L244" s="320"/>
      <c r="M244" s="309"/>
      <c r="N244" s="309"/>
      <c r="P244" s="309"/>
      <c r="Q244" s="303"/>
    </row>
    <row r="245" spans="2:17">
      <c r="B245" s="309"/>
      <c r="C245" s="309"/>
      <c r="D245" s="309"/>
      <c r="E245" s="309"/>
      <c r="F245" s="309"/>
      <c r="G245" s="309"/>
      <c r="H245" s="309"/>
      <c r="I245" s="309"/>
      <c r="J245" s="309"/>
      <c r="K245" s="317"/>
      <c r="L245" s="321"/>
      <c r="M245" s="317"/>
      <c r="N245" s="317"/>
      <c r="P245" s="309"/>
      <c r="Q245" s="303"/>
    </row>
    <row r="246" spans="2:17">
      <c r="B246" s="317"/>
      <c r="C246" s="317"/>
      <c r="D246" s="317"/>
      <c r="E246" s="317"/>
      <c r="F246" s="317"/>
      <c r="G246" s="317"/>
      <c r="H246" s="317"/>
      <c r="I246" s="317"/>
      <c r="J246" s="317"/>
      <c r="K246" s="309"/>
      <c r="L246" s="320"/>
      <c r="M246" s="309"/>
      <c r="N246" s="309"/>
      <c r="P246" s="309"/>
      <c r="Q246" s="303"/>
    </row>
    <row r="247" spans="2:17">
      <c r="B247" s="309"/>
      <c r="C247" s="309"/>
      <c r="D247" s="309"/>
      <c r="E247" s="309"/>
      <c r="F247" s="309"/>
      <c r="G247" s="309"/>
      <c r="H247" s="309"/>
      <c r="I247" s="309"/>
      <c r="J247" s="309"/>
      <c r="K247" s="309"/>
      <c r="L247" s="320"/>
      <c r="M247" s="309"/>
      <c r="N247" s="309"/>
      <c r="P247" s="309"/>
      <c r="Q247" s="303"/>
    </row>
    <row r="248" spans="2:17">
      <c r="B248" s="309"/>
      <c r="C248" s="309"/>
      <c r="D248" s="309"/>
      <c r="E248" s="309"/>
      <c r="F248" s="309"/>
      <c r="G248" s="309"/>
      <c r="H248" s="309"/>
      <c r="I248" s="309"/>
      <c r="J248" s="309"/>
      <c r="K248" s="309"/>
      <c r="L248" s="320"/>
      <c r="M248" s="309"/>
      <c r="N248" s="309"/>
      <c r="P248" s="309"/>
      <c r="Q248" s="303"/>
    </row>
    <row r="249" spans="2:17">
      <c r="B249" s="304"/>
      <c r="C249" s="309"/>
      <c r="D249" s="309"/>
      <c r="E249" s="309"/>
      <c r="F249" s="309"/>
      <c r="G249" s="309"/>
      <c r="H249" s="309"/>
      <c r="I249" s="309"/>
      <c r="J249" s="309"/>
      <c r="K249" s="309"/>
      <c r="L249" s="320"/>
      <c r="M249" s="309"/>
      <c r="N249" s="309"/>
      <c r="P249" s="309"/>
      <c r="Q249" s="303"/>
    </row>
    <row r="250" spans="2:17">
      <c r="B250" s="309"/>
      <c r="C250" s="309"/>
      <c r="D250" s="309"/>
      <c r="E250" s="309"/>
      <c r="F250" s="309"/>
      <c r="G250" s="309"/>
      <c r="H250" s="309"/>
      <c r="I250" s="309"/>
      <c r="J250" s="309"/>
      <c r="K250" s="309"/>
      <c r="L250" s="320"/>
      <c r="M250" s="309"/>
      <c r="N250" s="309"/>
      <c r="P250" s="309"/>
      <c r="Q250" s="303"/>
    </row>
    <row r="251" spans="2:17">
      <c r="B251" s="309"/>
      <c r="C251" s="309"/>
      <c r="D251" s="304"/>
      <c r="E251" s="309"/>
      <c r="F251" s="309"/>
      <c r="G251" s="309"/>
      <c r="H251" s="309"/>
      <c r="I251" s="309"/>
      <c r="J251" s="309"/>
      <c r="K251" s="309"/>
      <c r="L251" s="320"/>
      <c r="M251" s="309"/>
      <c r="N251" s="309"/>
      <c r="P251" s="309"/>
      <c r="Q251" s="303"/>
    </row>
    <row r="252" spans="2:17">
      <c r="B252" s="309"/>
      <c r="C252" s="309"/>
      <c r="D252" s="304"/>
      <c r="E252" s="309"/>
      <c r="F252" s="309"/>
      <c r="G252" s="309"/>
      <c r="H252" s="309"/>
      <c r="I252" s="309"/>
      <c r="J252" s="309"/>
      <c r="K252" s="309"/>
      <c r="L252" s="320"/>
      <c r="M252" s="309"/>
      <c r="N252" s="309"/>
      <c r="P252" s="309"/>
      <c r="Q252" s="303"/>
    </row>
    <row r="253" spans="2:17">
      <c r="B253" s="309"/>
      <c r="C253" s="309"/>
      <c r="D253" s="309"/>
      <c r="E253" s="309"/>
      <c r="F253" s="309"/>
      <c r="G253" s="309"/>
      <c r="H253" s="309"/>
      <c r="I253" s="309"/>
      <c r="J253" s="309"/>
      <c r="K253" s="309"/>
      <c r="L253" s="320"/>
      <c r="M253" s="309"/>
      <c r="N253" s="309"/>
      <c r="P253" s="309"/>
      <c r="Q253" s="303"/>
    </row>
    <row r="254" spans="2:17">
      <c r="B254" s="309"/>
      <c r="C254" s="309"/>
      <c r="D254" s="309"/>
      <c r="E254" s="309"/>
      <c r="F254" s="309"/>
      <c r="G254" s="309"/>
      <c r="H254" s="309"/>
      <c r="I254" s="309"/>
      <c r="J254" s="309"/>
      <c r="K254" s="309"/>
      <c r="L254" s="320"/>
      <c r="M254" s="309"/>
      <c r="N254" s="309"/>
      <c r="P254" s="309"/>
      <c r="Q254" s="303"/>
    </row>
    <row r="255" spans="2:17">
      <c r="B255" s="304"/>
      <c r="C255" s="309"/>
      <c r="D255" s="309"/>
      <c r="E255" s="309"/>
      <c r="F255" s="309"/>
      <c r="G255" s="309"/>
      <c r="H255" s="309"/>
      <c r="I255" s="309"/>
      <c r="J255" s="309"/>
      <c r="K255" s="309"/>
      <c r="L255" s="320"/>
      <c r="M255" s="309"/>
      <c r="N255" s="309"/>
      <c r="P255" s="309"/>
      <c r="Q255" s="303"/>
    </row>
    <row r="256" spans="2:17" ht="15.75" thickBot="1">
      <c r="B256" s="309"/>
      <c r="C256" s="309"/>
      <c r="D256" s="309"/>
      <c r="E256" s="309"/>
      <c r="F256" s="309"/>
      <c r="G256" s="309"/>
      <c r="H256" s="309"/>
      <c r="I256" s="309"/>
      <c r="J256" s="309"/>
      <c r="K256" s="309"/>
      <c r="L256" s="320"/>
      <c r="M256" s="309"/>
      <c r="N256" s="309"/>
      <c r="P256" s="309"/>
      <c r="Q256" s="303"/>
    </row>
    <row r="257" spans="2:17" ht="15.75" thickBot="1">
      <c r="B257" s="314"/>
      <c r="C257" s="314"/>
      <c r="D257" s="314"/>
      <c r="E257" s="314"/>
      <c r="F257" s="309"/>
      <c r="G257" s="309"/>
      <c r="H257" s="309"/>
      <c r="I257" s="309"/>
      <c r="J257" s="309"/>
      <c r="K257" s="309"/>
      <c r="L257" s="320"/>
      <c r="M257" s="309"/>
      <c r="N257" s="309"/>
      <c r="P257" s="309"/>
      <c r="Q257" s="303"/>
    </row>
    <row r="258" spans="2:17" ht="15.75" thickBot="1">
      <c r="B258" s="315"/>
      <c r="C258" s="315"/>
      <c r="D258" s="315"/>
      <c r="E258" s="315"/>
      <c r="F258" s="309"/>
      <c r="G258" s="309"/>
      <c r="H258" s="309"/>
      <c r="I258" s="309"/>
      <c r="J258" s="309"/>
      <c r="K258" s="309"/>
      <c r="L258" s="320"/>
      <c r="M258" s="309"/>
      <c r="N258" s="309"/>
      <c r="P258" s="309"/>
      <c r="Q258" s="303"/>
    </row>
    <row r="259" spans="2:17" ht="15.75" thickBot="1">
      <c r="B259" s="316"/>
      <c r="C259" s="316"/>
      <c r="D259" s="316"/>
      <c r="E259" s="316"/>
      <c r="F259" s="309"/>
      <c r="G259" s="309"/>
      <c r="H259" s="309"/>
      <c r="I259" s="309"/>
      <c r="J259" s="309"/>
      <c r="K259" s="309"/>
      <c r="L259" s="320"/>
      <c r="M259" s="309"/>
      <c r="N259" s="309"/>
      <c r="P259" s="309"/>
      <c r="Q259" s="303"/>
    </row>
    <row r="260" spans="2:17" ht="15.75" thickBot="1">
      <c r="B260" s="315"/>
      <c r="C260" s="315"/>
      <c r="D260" s="315"/>
      <c r="E260" s="315"/>
      <c r="F260" s="309"/>
      <c r="G260" s="309"/>
      <c r="H260" s="309"/>
      <c r="I260" s="309"/>
      <c r="J260" s="309"/>
      <c r="K260" s="309"/>
      <c r="L260" s="320"/>
      <c r="M260" s="309"/>
      <c r="N260" s="309"/>
      <c r="P260" s="309"/>
      <c r="Q260" s="303"/>
    </row>
    <row r="261" spans="2:17" ht="15.75" thickBot="1">
      <c r="B261" s="316"/>
      <c r="C261" s="316"/>
      <c r="D261" s="316"/>
      <c r="E261" s="316"/>
      <c r="F261" s="309"/>
      <c r="G261" s="309"/>
      <c r="H261" s="309"/>
      <c r="I261" s="309"/>
      <c r="J261" s="309"/>
      <c r="K261" s="309"/>
      <c r="L261" s="320"/>
      <c r="M261" s="309"/>
      <c r="N261" s="309"/>
      <c r="P261" s="309"/>
      <c r="Q261" s="303"/>
    </row>
    <row r="262" spans="2:17">
      <c r="B262" s="309"/>
      <c r="C262" s="309"/>
      <c r="D262" s="309"/>
      <c r="E262" s="309"/>
      <c r="F262" s="309"/>
      <c r="G262" s="309"/>
      <c r="H262" s="309"/>
      <c r="I262" s="309"/>
      <c r="J262" s="309"/>
      <c r="K262" s="309"/>
      <c r="L262" s="320"/>
      <c r="M262" s="309"/>
      <c r="N262" s="309"/>
      <c r="P262" s="309"/>
      <c r="Q262" s="303"/>
    </row>
    <row r="263" spans="2:17">
      <c r="B263" s="309"/>
      <c r="C263" s="309"/>
      <c r="D263" s="309"/>
      <c r="E263" s="309"/>
      <c r="F263" s="309"/>
      <c r="G263" s="309"/>
      <c r="H263" s="309"/>
      <c r="I263" s="309"/>
      <c r="J263" s="309"/>
      <c r="K263" s="309"/>
      <c r="L263" s="320"/>
      <c r="M263" s="309"/>
      <c r="N263" s="309"/>
      <c r="P263" s="309"/>
      <c r="Q263" s="303"/>
    </row>
    <row r="264" spans="2:17">
      <c r="B264" s="304"/>
      <c r="C264" s="309"/>
      <c r="D264" s="309"/>
      <c r="E264" s="309"/>
      <c r="F264" s="309"/>
      <c r="G264" s="309"/>
      <c r="H264" s="309"/>
      <c r="I264" s="309"/>
      <c r="J264" s="309"/>
      <c r="K264" s="309"/>
      <c r="L264" s="320"/>
      <c r="M264" s="309"/>
      <c r="N264" s="309"/>
      <c r="P264" s="309"/>
      <c r="Q264" s="303"/>
    </row>
    <row r="265" spans="2:17">
      <c r="B265" s="297"/>
      <c r="C265" s="309"/>
      <c r="D265" s="309"/>
      <c r="E265" s="309"/>
      <c r="F265" s="309"/>
      <c r="G265" s="309"/>
      <c r="H265" s="309"/>
      <c r="I265" s="309"/>
      <c r="J265" s="309"/>
      <c r="K265" s="309"/>
      <c r="L265" s="320"/>
      <c r="M265" s="309"/>
      <c r="N265" s="309"/>
      <c r="P265" s="309"/>
      <c r="Q265" s="303"/>
    </row>
    <row r="266" spans="2:17">
      <c r="B266" s="297"/>
      <c r="C266" s="309"/>
      <c r="D266" s="309"/>
      <c r="E266" s="309"/>
      <c r="F266" s="309"/>
      <c r="G266" s="309"/>
      <c r="H266" s="309"/>
      <c r="I266" s="309"/>
      <c r="J266" s="309"/>
      <c r="K266" s="309"/>
      <c r="L266" s="320"/>
      <c r="M266" s="309"/>
      <c r="N266" s="309"/>
      <c r="P266" s="309"/>
      <c r="Q266" s="303"/>
    </row>
    <row r="267" spans="2:17">
      <c r="B267" s="297"/>
      <c r="C267" s="309"/>
      <c r="D267" s="309"/>
      <c r="E267" s="309"/>
      <c r="F267" s="309"/>
      <c r="G267" s="309"/>
      <c r="H267" s="309"/>
      <c r="I267" s="309"/>
      <c r="J267" s="309"/>
      <c r="K267" s="309"/>
      <c r="L267" s="320"/>
      <c r="M267" s="309"/>
      <c r="N267" s="309"/>
      <c r="P267" s="309"/>
      <c r="Q267" s="303"/>
    </row>
    <row r="268" spans="2:17">
      <c r="B268" s="309"/>
      <c r="C268" s="309"/>
      <c r="D268" s="309"/>
      <c r="E268" s="309"/>
      <c r="F268" s="309"/>
      <c r="G268" s="309"/>
      <c r="H268" s="309"/>
      <c r="I268" s="309"/>
      <c r="J268" s="309"/>
      <c r="K268" s="309"/>
      <c r="L268" s="320"/>
      <c r="M268" s="309"/>
      <c r="N268" s="309"/>
      <c r="P268" s="309"/>
      <c r="Q268" s="303"/>
    </row>
    <row r="269" spans="2:17">
      <c r="B269" s="317"/>
      <c r="C269" s="317"/>
      <c r="D269" s="317"/>
      <c r="E269" s="317"/>
      <c r="F269" s="317"/>
      <c r="G269" s="317"/>
      <c r="H269" s="317"/>
      <c r="I269" s="317"/>
      <c r="J269" s="317"/>
      <c r="K269" s="309"/>
      <c r="L269" s="320"/>
      <c r="M269" s="309"/>
      <c r="N269" s="309"/>
      <c r="P269" s="309"/>
      <c r="Q269" s="303"/>
    </row>
    <row r="270" spans="2:17">
      <c r="B270" s="309"/>
      <c r="C270" s="309"/>
      <c r="D270" s="309"/>
      <c r="E270" s="309"/>
      <c r="F270" s="309"/>
      <c r="G270" s="309"/>
      <c r="H270" s="309"/>
      <c r="I270" s="309"/>
      <c r="J270" s="309"/>
      <c r="K270" s="309"/>
      <c r="L270" s="320"/>
      <c r="M270" s="309"/>
      <c r="N270" s="309"/>
      <c r="P270" s="309"/>
      <c r="Q270" s="303"/>
    </row>
    <row r="271" spans="2:17">
      <c r="B271" s="309"/>
      <c r="C271" s="309"/>
      <c r="D271" s="309"/>
      <c r="E271" s="309"/>
      <c r="F271" s="309"/>
      <c r="G271" s="309"/>
      <c r="H271" s="309"/>
      <c r="I271" s="309"/>
      <c r="J271" s="309"/>
      <c r="K271" s="309"/>
      <c r="L271" s="320"/>
      <c r="M271" s="309"/>
      <c r="N271" s="309"/>
      <c r="P271" s="309"/>
      <c r="Q271" s="303"/>
    </row>
    <row r="272" spans="2:17">
      <c r="B272" s="304"/>
      <c r="C272" s="309"/>
      <c r="D272" s="309"/>
      <c r="E272" s="309"/>
      <c r="F272" s="309"/>
      <c r="G272" s="309"/>
      <c r="H272" s="309"/>
      <c r="I272" s="309"/>
      <c r="J272" s="309"/>
      <c r="K272" s="309"/>
      <c r="L272" s="320"/>
      <c r="M272" s="309"/>
      <c r="N272" s="309"/>
      <c r="P272" s="309"/>
      <c r="Q272" s="303"/>
    </row>
    <row r="273" spans="2:17">
      <c r="B273" s="309"/>
      <c r="C273" s="309"/>
      <c r="D273" s="309"/>
      <c r="E273" s="309"/>
      <c r="F273" s="309"/>
      <c r="G273" s="309"/>
      <c r="H273" s="309"/>
      <c r="I273" s="309"/>
      <c r="J273" s="309"/>
      <c r="K273" s="309"/>
      <c r="L273" s="320"/>
      <c r="M273" s="309"/>
      <c r="N273" s="309"/>
      <c r="P273" s="309"/>
      <c r="Q273" s="303"/>
    </row>
    <row r="274" spans="2:17">
      <c r="B274" s="309"/>
      <c r="C274" s="309"/>
      <c r="D274" s="304"/>
      <c r="E274" s="309"/>
      <c r="F274" s="309"/>
      <c r="G274" s="309"/>
      <c r="H274" s="309"/>
      <c r="I274" s="309"/>
      <c r="J274" s="309"/>
      <c r="K274" s="309"/>
      <c r="L274" s="320"/>
      <c r="M274" s="309"/>
      <c r="N274" s="309"/>
      <c r="P274" s="309"/>
      <c r="Q274" s="303"/>
    </row>
    <row r="275" spans="2:17">
      <c r="B275" s="309"/>
      <c r="C275" s="309"/>
      <c r="D275" s="304"/>
      <c r="E275" s="309"/>
      <c r="F275" s="309"/>
      <c r="G275" s="309"/>
      <c r="H275" s="309"/>
      <c r="I275" s="309"/>
      <c r="J275" s="309"/>
      <c r="K275" s="309"/>
      <c r="L275" s="320"/>
      <c r="M275" s="309"/>
      <c r="N275" s="309"/>
      <c r="P275" s="309"/>
      <c r="Q275" s="303"/>
    </row>
    <row r="276" spans="2:17">
      <c r="B276" s="309"/>
      <c r="C276" s="309"/>
      <c r="D276" s="309"/>
      <c r="E276" s="309"/>
      <c r="F276" s="309"/>
      <c r="G276" s="309"/>
      <c r="H276" s="309"/>
      <c r="I276" s="309"/>
      <c r="J276" s="309"/>
      <c r="K276" s="309"/>
      <c r="L276" s="320"/>
      <c r="M276" s="309"/>
      <c r="N276" s="309"/>
      <c r="P276" s="309"/>
      <c r="Q276" s="303"/>
    </row>
    <row r="277" spans="2:17">
      <c r="B277" s="309"/>
      <c r="C277" s="309"/>
      <c r="D277" s="309"/>
      <c r="E277" s="309"/>
      <c r="F277" s="309"/>
      <c r="G277" s="309"/>
      <c r="H277" s="309"/>
      <c r="I277" s="309"/>
      <c r="J277" s="309"/>
      <c r="K277" s="309"/>
      <c r="L277" s="320"/>
      <c r="M277" s="309"/>
      <c r="N277" s="309"/>
      <c r="P277" s="309"/>
      <c r="Q277" s="303"/>
    </row>
    <row r="278" spans="2:17">
      <c r="B278" s="304"/>
      <c r="C278" s="309"/>
      <c r="D278" s="309"/>
      <c r="E278" s="309"/>
      <c r="F278" s="309"/>
      <c r="G278" s="309"/>
      <c r="H278" s="309"/>
      <c r="I278" s="309"/>
      <c r="J278" s="309"/>
      <c r="K278" s="309"/>
      <c r="L278" s="320"/>
      <c r="M278" s="309"/>
      <c r="N278" s="309"/>
      <c r="P278" s="309"/>
      <c r="Q278" s="303"/>
    </row>
    <row r="279" spans="2:17" ht="15.75" thickBot="1">
      <c r="B279" s="309"/>
      <c r="C279" s="309"/>
      <c r="D279" s="309"/>
      <c r="E279" s="309"/>
      <c r="F279" s="309"/>
      <c r="G279" s="309"/>
      <c r="H279" s="309"/>
      <c r="I279" s="309"/>
      <c r="J279" s="309"/>
      <c r="K279" s="309"/>
      <c r="L279" s="320"/>
      <c r="M279" s="309"/>
      <c r="N279" s="309"/>
      <c r="P279" s="309"/>
      <c r="Q279" s="303"/>
    </row>
    <row r="280" spans="2:17" ht="15.75" thickBot="1">
      <c r="B280" s="314"/>
      <c r="C280" s="314"/>
      <c r="D280" s="314"/>
      <c r="E280" s="314"/>
      <c r="F280" s="309"/>
      <c r="G280" s="309"/>
      <c r="H280" s="309"/>
      <c r="I280" s="309"/>
      <c r="J280" s="309"/>
      <c r="K280" s="309"/>
      <c r="L280" s="320"/>
      <c r="M280" s="309"/>
      <c r="N280" s="309"/>
      <c r="P280" s="309"/>
      <c r="Q280" s="303"/>
    </row>
    <row r="281" spans="2:17" ht="15.75" thickBot="1">
      <c r="B281" s="315"/>
      <c r="C281" s="315"/>
      <c r="D281" s="315"/>
      <c r="E281" s="315"/>
      <c r="F281" s="309"/>
      <c r="G281" s="309"/>
      <c r="H281" s="309"/>
      <c r="I281" s="309"/>
      <c r="J281" s="309"/>
      <c r="K281" s="309"/>
      <c r="L281" s="320"/>
      <c r="M281" s="309"/>
      <c r="N281" s="309"/>
      <c r="P281" s="309"/>
      <c r="Q281" s="303"/>
    </row>
    <row r="282" spans="2:17" ht="15.75" thickBot="1">
      <c r="B282" s="316"/>
      <c r="C282" s="316"/>
      <c r="D282" s="316"/>
      <c r="E282" s="316"/>
      <c r="F282" s="309"/>
      <c r="G282" s="309"/>
      <c r="H282" s="309"/>
      <c r="I282" s="309"/>
      <c r="J282" s="309"/>
      <c r="K282" s="309"/>
      <c r="L282" s="320"/>
      <c r="M282" s="309"/>
      <c r="N282" s="309"/>
      <c r="P282" s="309"/>
      <c r="Q282" s="303"/>
    </row>
    <row r="283" spans="2:17" ht="15.75" thickBot="1">
      <c r="B283" s="315"/>
      <c r="C283" s="315"/>
      <c r="D283" s="315"/>
      <c r="E283" s="315"/>
      <c r="F283" s="309"/>
      <c r="G283" s="309"/>
      <c r="H283" s="309"/>
      <c r="I283" s="309"/>
      <c r="J283" s="309"/>
      <c r="K283" s="309"/>
      <c r="L283" s="320"/>
      <c r="M283" s="309"/>
      <c r="N283" s="309"/>
      <c r="P283" s="309"/>
      <c r="Q283" s="303"/>
    </row>
    <row r="284" spans="2:17" ht="15.75" thickBot="1">
      <c r="B284" s="316"/>
      <c r="C284" s="316"/>
      <c r="D284" s="316"/>
      <c r="E284" s="316"/>
      <c r="F284" s="309"/>
      <c r="G284" s="309"/>
      <c r="H284" s="309"/>
      <c r="I284" s="309"/>
      <c r="J284" s="309"/>
      <c r="K284" s="309"/>
      <c r="L284" s="320"/>
      <c r="M284" s="309"/>
      <c r="N284" s="309"/>
      <c r="P284" s="309"/>
      <c r="Q284" s="303"/>
    </row>
    <row r="285" spans="2:17">
      <c r="B285" s="309"/>
      <c r="C285" s="309"/>
      <c r="D285" s="309"/>
      <c r="E285" s="309"/>
      <c r="F285" s="309"/>
      <c r="G285" s="309"/>
      <c r="H285" s="309"/>
      <c r="I285" s="309"/>
      <c r="J285" s="309"/>
      <c r="K285" s="309"/>
      <c r="L285" s="320"/>
      <c r="M285" s="309"/>
      <c r="N285" s="309"/>
      <c r="P285" s="309"/>
      <c r="Q285" s="303"/>
    </row>
    <row r="286" spans="2:17">
      <c r="B286" s="304"/>
      <c r="C286" s="309"/>
      <c r="D286" s="309"/>
      <c r="E286" s="309"/>
      <c r="F286" s="309"/>
      <c r="G286" s="309"/>
      <c r="H286" s="309"/>
      <c r="I286" s="309"/>
      <c r="J286" s="309"/>
      <c r="K286" s="309"/>
      <c r="L286" s="320"/>
      <c r="M286" s="309"/>
      <c r="N286" s="309"/>
      <c r="P286" s="309"/>
      <c r="Q286" s="303"/>
    </row>
    <row r="287" spans="2:17">
      <c r="B287" s="297"/>
      <c r="C287" s="309"/>
      <c r="D287" s="309"/>
      <c r="E287" s="309"/>
      <c r="F287" s="309"/>
      <c r="G287" s="309"/>
      <c r="H287" s="309"/>
      <c r="I287" s="309"/>
      <c r="J287" s="309"/>
      <c r="K287" s="309"/>
      <c r="L287" s="320"/>
      <c r="M287" s="309"/>
      <c r="N287" s="309"/>
      <c r="P287" s="309"/>
      <c r="Q287" s="303"/>
    </row>
    <row r="288" spans="2:17">
      <c r="B288" s="297"/>
      <c r="C288" s="309"/>
      <c r="D288" s="309"/>
      <c r="E288" s="309"/>
      <c r="F288" s="309"/>
      <c r="G288" s="309"/>
      <c r="H288" s="309"/>
      <c r="I288" s="309"/>
      <c r="J288" s="309"/>
      <c r="K288" s="309"/>
      <c r="L288" s="320"/>
      <c r="M288" s="309"/>
      <c r="N288" s="309"/>
      <c r="P288" s="309"/>
      <c r="Q288" s="303"/>
    </row>
    <row r="289" spans="2:17">
      <c r="B289" s="297"/>
      <c r="C289" s="309"/>
      <c r="D289" s="309"/>
      <c r="E289" s="309"/>
      <c r="F289" s="309"/>
      <c r="G289" s="309"/>
      <c r="H289" s="309"/>
      <c r="I289" s="309"/>
      <c r="J289" s="309"/>
      <c r="K289" s="309"/>
      <c r="L289" s="320"/>
      <c r="M289" s="309"/>
      <c r="N289" s="309"/>
      <c r="P289" s="309"/>
      <c r="Q289" s="303"/>
    </row>
    <row r="290" spans="2:17">
      <c r="B290" s="309"/>
      <c r="C290" s="309"/>
      <c r="D290" s="309"/>
      <c r="E290" s="309"/>
      <c r="F290" s="309"/>
      <c r="G290" s="309"/>
      <c r="H290" s="309"/>
      <c r="I290" s="309"/>
      <c r="J290" s="309"/>
      <c r="K290" s="309"/>
      <c r="L290" s="320"/>
      <c r="M290" s="309"/>
      <c r="N290" s="309"/>
      <c r="P290" s="309"/>
      <c r="Q290" s="303"/>
    </row>
    <row r="291" spans="2:17">
      <c r="B291" s="309"/>
      <c r="C291" s="309"/>
      <c r="D291" s="309"/>
      <c r="E291" s="309"/>
      <c r="F291" s="309"/>
      <c r="G291" s="309"/>
      <c r="H291" s="309"/>
      <c r="I291" s="309"/>
      <c r="J291" s="309"/>
      <c r="K291" s="309"/>
      <c r="L291" s="320"/>
      <c r="M291" s="309"/>
      <c r="N291" s="309"/>
      <c r="P291" s="309"/>
      <c r="Q291" s="303"/>
    </row>
    <row r="292" spans="2:17">
      <c r="B292" s="317"/>
      <c r="C292" s="317"/>
      <c r="D292" s="317"/>
      <c r="E292" s="317"/>
      <c r="F292" s="317"/>
      <c r="G292" s="317"/>
      <c r="H292" s="317"/>
      <c r="I292" s="317"/>
      <c r="J292" s="317"/>
      <c r="K292" s="317"/>
      <c r="L292" s="321"/>
      <c r="M292" s="317"/>
      <c r="N292" s="317"/>
      <c r="P292" s="309"/>
      <c r="Q292" s="303"/>
    </row>
    <row r="293" spans="2:17">
      <c r="B293" s="309"/>
      <c r="C293" s="309"/>
      <c r="D293" s="309"/>
      <c r="E293" s="309"/>
      <c r="F293" s="309"/>
      <c r="G293" s="309"/>
      <c r="H293" s="309"/>
      <c r="I293" s="309"/>
      <c r="J293" s="309"/>
      <c r="K293" s="309"/>
      <c r="L293" s="320"/>
      <c r="M293" s="309"/>
      <c r="N293" s="309"/>
      <c r="P293" s="309"/>
      <c r="Q293" s="303"/>
    </row>
    <row r="294" spans="2:17">
      <c r="B294" s="309"/>
      <c r="C294" s="309"/>
      <c r="D294" s="309"/>
      <c r="E294" s="309"/>
      <c r="F294" s="309"/>
      <c r="G294" s="309"/>
      <c r="H294" s="309"/>
      <c r="I294" s="309"/>
      <c r="J294" s="309"/>
      <c r="K294" s="309"/>
      <c r="L294" s="320"/>
      <c r="M294" s="309"/>
      <c r="N294" s="309"/>
      <c r="P294" s="309"/>
      <c r="Q294" s="303"/>
    </row>
    <row r="295" spans="2:17">
      <c r="B295" s="309"/>
      <c r="C295" s="309"/>
      <c r="D295" s="309"/>
      <c r="E295" s="309"/>
      <c r="F295" s="309"/>
      <c r="G295" s="309"/>
      <c r="H295" s="309"/>
      <c r="I295" s="309"/>
      <c r="J295" s="309"/>
      <c r="K295" s="309"/>
      <c r="L295" s="320"/>
      <c r="M295" s="309"/>
      <c r="N295" s="309"/>
      <c r="P295" s="309"/>
      <c r="Q295" s="303"/>
    </row>
    <row r="296" spans="2:17">
      <c r="B296" s="309"/>
      <c r="C296" s="309"/>
      <c r="D296" s="309"/>
      <c r="E296" s="309"/>
      <c r="F296" s="309"/>
      <c r="G296" s="309"/>
      <c r="H296" s="309"/>
      <c r="I296" s="309"/>
      <c r="J296" s="309"/>
      <c r="K296" s="309"/>
      <c r="L296" s="320"/>
      <c r="M296" s="309"/>
      <c r="N296" s="309"/>
      <c r="P296" s="309"/>
      <c r="Q296" s="303"/>
    </row>
    <row r="297" spans="2:17">
      <c r="B297" s="309"/>
      <c r="C297" s="309"/>
      <c r="D297" s="309"/>
      <c r="E297" s="309"/>
      <c r="F297" s="309"/>
      <c r="G297" s="309"/>
      <c r="H297" s="309"/>
      <c r="I297" s="309"/>
      <c r="J297" s="309"/>
      <c r="K297" s="309"/>
      <c r="L297" s="320"/>
      <c r="M297" s="309"/>
      <c r="N297" s="309"/>
      <c r="P297" s="309"/>
      <c r="Q297" s="303"/>
    </row>
    <row r="298" spans="2:17">
      <c r="B298" s="309"/>
      <c r="C298" s="309"/>
      <c r="D298" s="309"/>
      <c r="E298" s="309"/>
      <c r="F298" s="309"/>
      <c r="G298" s="309"/>
      <c r="H298" s="309"/>
      <c r="I298" s="309"/>
      <c r="J298" s="309"/>
      <c r="K298" s="309"/>
      <c r="L298" s="320"/>
      <c r="M298" s="309"/>
      <c r="N298" s="309"/>
      <c r="P298" s="309"/>
      <c r="Q298" s="303"/>
    </row>
    <row r="299" spans="2:17">
      <c r="B299" s="188"/>
      <c r="C299" s="309"/>
      <c r="D299" s="309"/>
      <c r="E299" s="309"/>
      <c r="F299" s="309"/>
      <c r="G299" s="309"/>
      <c r="H299" s="309"/>
      <c r="I299" s="309"/>
      <c r="J299" s="309"/>
      <c r="K299" s="309"/>
      <c r="L299" s="320"/>
      <c r="M299" s="309"/>
      <c r="N299" s="309"/>
      <c r="P299" s="309"/>
      <c r="Q299" s="303"/>
    </row>
    <row r="300" spans="2:17">
      <c r="B300" s="188"/>
      <c r="C300" s="309"/>
      <c r="D300" s="309"/>
      <c r="E300" s="309"/>
      <c r="F300" s="309"/>
      <c r="G300" s="309"/>
      <c r="H300" s="309"/>
      <c r="I300" s="309"/>
      <c r="J300" s="309"/>
      <c r="K300" s="309"/>
      <c r="L300" s="320"/>
      <c r="M300" s="309"/>
      <c r="N300" s="309"/>
      <c r="P300" s="309"/>
      <c r="Q300" s="303"/>
    </row>
    <row r="301" spans="2:17">
      <c r="B301" s="309"/>
      <c r="C301" s="309"/>
      <c r="D301" s="309"/>
      <c r="E301" s="309"/>
      <c r="F301" s="309"/>
      <c r="G301" s="309"/>
      <c r="H301" s="309"/>
      <c r="I301" s="309"/>
      <c r="J301" s="309"/>
      <c r="K301" s="309"/>
      <c r="L301" s="320"/>
      <c r="M301" s="309"/>
      <c r="N301" s="309"/>
      <c r="P301" s="309"/>
      <c r="Q301" s="303"/>
    </row>
    <row r="302" spans="2:17">
      <c r="B302" s="188"/>
      <c r="C302" s="309"/>
      <c r="D302" s="309"/>
      <c r="E302" s="309"/>
      <c r="F302" s="309"/>
      <c r="G302" s="309"/>
      <c r="H302" s="309"/>
      <c r="I302" s="309"/>
      <c r="J302" s="309"/>
      <c r="K302" s="309"/>
      <c r="L302" s="320"/>
      <c r="M302" s="309"/>
      <c r="N302" s="309"/>
      <c r="P302" s="309"/>
      <c r="Q302" s="303"/>
    </row>
    <row r="303" spans="2:17">
      <c r="B303" s="188"/>
      <c r="C303" s="309"/>
      <c r="D303" s="309"/>
      <c r="E303" s="309"/>
      <c r="F303" s="309"/>
      <c r="G303" s="309"/>
      <c r="H303" s="309"/>
      <c r="I303" s="309"/>
      <c r="J303" s="309"/>
      <c r="K303" s="309"/>
      <c r="L303" s="320"/>
      <c r="M303" s="309"/>
      <c r="N303" s="309"/>
      <c r="P303" s="309"/>
      <c r="Q303" s="303"/>
    </row>
    <row r="304" spans="2:17">
      <c r="B304" s="309"/>
      <c r="C304" s="309"/>
      <c r="D304" s="309"/>
      <c r="E304" s="309"/>
      <c r="F304" s="309"/>
      <c r="G304" s="309"/>
      <c r="H304" s="309"/>
      <c r="I304" s="309"/>
      <c r="J304" s="309"/>
      <c r="K304" s="309"/>
      <c r="L304" s="320"/>
      <c r="M304" s="309"/>
      <c r="N304" s="309"/>
      <c r="P304" s="309"/>
      <c r="Q304" s="303"/>
    </row>
    <row r="305" spans="2:17">
      <c r="B305" s="297"/>
      <c r="C305" s="309"/>
      <c r="D305" s="309"/>
      <c r="E305" s="309"/>
      <c r="F305" s="309"/>
      <c r="G305" s="309"/>
      <c r="H305" s="309"/>
      <c r="I305" s="309"/>
      <c r="J305" s="309"/>
      <c r="K305" s="309"/>
      <c r="L305" s="320"/>
      <c r="M305" s="309"/>
      <c r="N305" s="309"/>
      <c r="P305" s="309"/>
      <c r="Q305" s="303"/>
    </row>
    <row r="306" spans="2:17">
      <c r="B306" s="310"/>
      <c r="C306" s="309"/>
      <c r="D306" s="309"/>
      <c r="E306" s="309"/>
      <c r="F306" s="309"/>
      <c r="G306" s="309"/>
      <c r="H306" s="309"/>
      <c r="I306" s="309"/>
      <c r="J306" s="309"/>
      <c r="K306" s="309"/>
      <c r="L306" s="320"/>
      <c r="M306" s="309"/>
      <c r="N306" s="309"/>
      <c r="P306" s="309"/>
      <c r="Q306" s="303"/>
    </row>
    <row r="307" spans="2:17">
      <c r="B307" s="189"/>
      <c r="C307" s="309"/>
      <c r="D307" s="309"/>
      <c r="E307" s="309"/>
      <c r="F307" s="309"/>
      <c r="G307" s="309"/>
      <c r="H307" s="309"/>
      <c r="I307" s="309"/>
      <c r="J307" s="309"/>
      <c r="K307" s="309"/>
      <c r="L307" s="320"/>
      <c r="M307" s="309"/>
      <c r="N307" s="309"/>
      <c r="P307" s="309"/>
      <c r="Q307" s="303"/>
    </row>
    <row r="308" spans="2:17">
      <c r="B308" s="189"/>
      <c r="C308" s="309"/>
      <c r="D308" s="309"/>
      <c r="E308" s="309"/>
      <c r="F308" s="309"/>
      <c r="G308" s="309"/>
      <c r="H308" s="309"/>
      <c r="I308" s="309"/>
      <c r="J308" s="309"/>
      <c r="K308" s="309"/>
      <c r="L308" s="320"/>
      <c r="M308" s="309"/>
      <c r="N308" s="309"/>
      <c r="P308" s="309"/>
      <c r="Q308" s="303"/>
    </row>
    <row r="309" spans="2:17">
      <c r="B309" s="189"/>
      <c r="C309" s="309"/>
      <c r="D309" s="309"/>
      <c r="E309" s="309"/>
      <c r="F309" s="309"/>
      <c r="G309" s="309"/>
      <c r="H309" s="309"/>
      <c r="I309" s="309"/>
      <c r="J309" s="309"/>
      <c r="K309" s="309"/>
      <c r="L309" s="320"/>
      <c r="M309" s="309"/>
      <c r="N309" s="309"/>
      <c r="P309" s="309"/>
      <c r="Q309" s="303"/>
    </row>
    <row r="310" spans="2:17">
      <c r="B310" s="189"/>
      <c r="C310" s="309"/>
      <c r="D310" s="309"/>
      <c r="E310" s="309"/>
      <c r="F310" s="309"/>
      <c r="G310" s="309"/>
      <c r="H310" s="309"/>
      <c r="I310" s="309"/>
      <c r="J310" s="309"/>
      <c r="K310" s="309"/>
      <c r="L310" s="320"/>
      <c r="M310" s="309"/>
      <c r="N310" s="309"/>
      <c r="P310" s="309"/>
      <c r="Q310" s="303"/>
    </row>
    <row r="311" spans="2:17">
      <c r="B311" s="310"/>
      <c r="C311" s="309"/>
      <c r="D311" s="309"/>
      <c r="E311" s="309"/>
      <c r="F311" s="309"/>
      <c r="G311" s="309"/>
      <c r="H311" s="309"/>
      <c r="I311" s="309"/>
      <c r="J311" s="309"/>
      <c r="K311" s="309"/>
      <c r="L311" s="320"/>
      <c r="M311" s="309"/>
      <c r="N311" s="309"/>
      <c r="P311" s="309"/>
      <c r="Q311" s="303"/>
    </row>
    <row r="312" spans="2:17">
      <c r="B312" s="189"/>
      <c r="C312" s="309"/>
      <c r="D312" s="309"/>
      <c r="E312" s="309"/>
      <c r="F312" s="309"/>
      <c r="G312" s="309"/>
      <c r="H312" s="309"/>
      <c r="I312" s="309"/>
      <c r="J312" s="309"/>
      <c r="K312" s="309"/>
      <c r="L312" s="320"/>
      <c r="M312" s="309"/>
      <c r="N312" s="309"/>
      <c r="P312" s="309"/>
      <c r="Q312" s="303"/>
    </row>
    <row r="313" spans="2:17">
      <c r="B313" s="189"/>
      <c r="C313" s="309"/>
      <c r="D313" s="309"/>
      <c r="E313" s="309"/>
      <c r="F313" s="309"/>
      <c r="G313" s="309"/>
      <c r="H313" s="309"/>
      <c r="I313" s="309"/>
      <c r="J313" s="309"/>
      <c r="K313" s="309"/>
      <c r="L313" s="320"/>
      <c r="M313" s="309"/>
      <c r="N313" s="309"/>
      <c r="P313" s="309"/>
      <c r="Q313" s="303"/>
    </row>
    <row r="314" spans="2:17">
      <c r="B314" s="189"/>
      <c r="C314" s="309"/>
      <c r="D314" s="309"/>
      <c r="E314" s="309"/>
      <c r="F314" s="309"/>
      <c r="G314" s="309"/>
      <c r="H314" s="309"/>
      <c r="I314" s="309"/>
      <c r="J314" s="309"/>
      <c r="K314" s="309"/>
      <c r="L314" s="320"/>
      <c r="M314" s="309"/>
      <c r="N314" s="309"/>
      <c r="P314" s="309"/>
      <c r="Q314" s="303"/>
    </row>
    <row r="315" spans="2:17">
      <c r="B315" s="310"/>
      <c r="C315" s="309"/>
      <c r="D315" s="309"/>
      <c r="E315" s="309"/>
      <c r="F315" s="309"/>
      <c r="G315" s="309"/>
      <c r="H315" s="309"/>
      <c r="I315" s="309"/>
      <c r="J315" s="309"/>
      <c r="K315" s="309"/>
      <c r="L315" s="320"/>
      <c r="M315" s="309"/>
      <c r="N315" s="309"/>
      <c r="P315" s="309"/>
      <c r="Q315" s="303"/>
    </row>
    <row r="316" spans="2:17">
      <c r="B316" s="189"/>
      <c r="C316" s="309"/>
      <c r="D316" s="309"/>
      <c r="E316" s="309"/>
      <c r="F316" s="309"/>
      <c r="G316" s="309"/>
      <c r="H316" s="309"/>
      <c r="I316" s="309"/>
      <c r="J316" s="309"/>
      <c r="K316" s="309"/>
      <c r="L316" s="320"/>
      <c r="M316" s="309"/>
      <c r="N316" s="309"/>
      <c r="P316" s="309"/>
      <c r="Q316" s="303"/>
    </row>
    <row r="317" spans="2:17">
      <c r="B317" s="189"/>
      <c r="C317" s="309"/>
      <c r="D317" s="309"/>
      <c r="E317" s="309"/>
      <c r="F317" s="309"/>
      <c r="G317" s="309"/>
      <c r="H317" s="309"/>
      <c r="I317" s="309"/>
      <c r="J317" s="309"/>
      <c r="K317" s="309"/>
      <c r="L317" s="320"/>
      <c r="M317" s="309"/>
      <c r="N317" s="309"/>
      <c r="P317" s="309"/>
      <c r="Q317" s="303"/>
    </row>
    <row r="318" spans="2:17">
      <c r="B318" s="189"/>
      <c r="C318" s="309"/>
      <c r="D318" s="309"/>
      <c r="E318" s="309"/>
      <c r="F318" s="309"/>
      <c r="G318" s="309"/>
      <c r="H318" s="309"/>
      <c r="I318" s="309"/>
      <c r="J318" s="309"/>
      <c r="K318" s="309"/>
      <c r="L318" s="320"/>
      <c r="M318" s="309"/>
      <c r="N318" s="309"/>
      <c r="P318" s="309"/>
      <c r="Q318" s="303"/>
    </row>
    <row r="319" spans="2:17">
      <c r="B319" s="176"/>
    </row>
    <row r="320" spans="2:17">
      <c r="B320" s="189"/>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dimension ref="A1:Q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 min="16" max="16" width="9.140625" style="165"/>
  </cols>
  <sheetData>
    <row r="1" spans="2:16" ht="21">
      <c r="B1" s="167" t="s">
        <v>320</v>
      </c>
      <c r="C1" s="168"/>
      <c r="D1" s="168"/>
      <c r="E1" s="168"/>
      <c r="F1" s="168"/>
      <c r="G1" s="168"/>
      <c r="H1" s="168"/>
      <c r="I1" s="168"/>
      <c r="J1" s="168"/>
      <c r="K1" s="168"/>
      <c r="L1" s="169"/>
      <c r="M1" s="168"/>
      <c r="N1" s="168"/>
      <c r="P1" s="168">
        <f>SUM(P14:P56)+D11+F7+H11</f>
        <v>195</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Polen</v>
      </c>
      <c r="C4" s="170"/>
      <c r="D4" s="190">
        <f>IF(AND(ISNA(MATCH(B4,Invulblad!$F$44:$F$47,0)),ISNA(MATCH(B4,Invulblad!$J$44:$J$47,0))),0,bonus8)</f>
        <v>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Frankrijk</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Ierland</v>
      </c>
      <c r="C8" s="170"/>
      <c r="D8" s="190">
        <f>IF(AND(ISNA(MATCH(B8,Invulblad!$F$44:$F$47,0)),ISNA(MATCH(B8,Invulblad!$J$44:$J$47,0))),0,bonus8)</f>
        <v>0</v>
      </c>
      <c r="G8" s="171" t="s">
        <v>41</v>
      </c>
      <c r="H8" s="170"/>
      <c r="I8" s="172"/>
      <c r="M8" s="170"/>
      <c r="N8" s="170"/>
      <c r="P8" s="170"/>
    </row>
    <row r="9" spans="2:16">
      <c r="B9" s="170" t="str">
        <f>E49</f>
        <v>Frankrijk</v>
      </c>
      <c r="C9" s="170"/>
      <c r="D9" s="190">
        <f>IF(AND(ISNA(MATCH(B9,Invulblad!$F$44:$F$47,0)),ISNA(MATCH(B9,Invulblad!$J$44:$J$47,0))),0,bonus8)</f>
        <v>10</v>
      </c>
      <c r="G9" s="170" t="str">
        <f>E56</f>
        <v>Spanje</v>
      </c>
      <c r="H9" s="190">
        <f>IF(AND(ISNA(MATCH(G9,Invulblad!$F$56,0)),ISNA(MATCH(G9,Invulblad!$J$56,0))),0,bonus2)</f>
        <v>30</v>
      </c>
      <c r="M9" s="170"/>
      <c r="N9" s="170"/>
      <c r="P9" s="170"/>
    </row>
    <row r="10" spans="2:16">
      <c r="B10" s="170" t="str">
        <f>G48</f>
        <v>Zweden</v>
      </c>
      <c r="C10" s="170"/>
      <c r="D10" s="190">
        <f>IF(AND(ISNA(MATCH(B10,Invulblad!$F$44:$F$47,0)),ISNA(MATCH(B10,Invulblad!$J$44:$J$47,0))),0,bonus8)</f>
        <v>0</v>
      </c>
      <c r="G10" s="170" t="str">
        <f>G56</f>
        <v>Frankrijk</v>
      </c>
      <c r="H10" s="190">
        <f>IF(AND(ISNA(MATCH(G10,Invulblad!$F$56,0)),ISNA(MATCH(G10,Invulblad!$J$56,0))),0,5)</f>
        <v>0</v>
      </c>
      <c r="M10" s="170"/>
      <c r="N10" s="170"/>
      <c r="P10" s="170"/>
    </row>
    <row r="11" spans="2:16">
      <c r="B11" s="173" t="s">
        <v>60</v>
      </c>
      <c r="C11" s="296"/>
      <c r="D11" s="191">
        <f>SUM(D3:D10)</f>
        <v>30</v>
      </c>
      <c r="G11" s="173" t="s">
        <v>66</v>
      </c>
      <c r="H11" s="191">
        <f>SUM(H9:H10)</f>
        <v>30</v>
      </c>
      <c r="M11" s="170"/>
      <c r="N11" s="170"/>
      <c r="P11" s="170"/>
    </row>
    <row r="12" spans="2:16">
      <c r="B12" s="174" t="s">
        <v>19</v>
      </c>
      <c r="C12" s="174"/>
      <c r="D12" s="174"/>
      <c r="G12" s="174"/>
      <c r="H12" s="174"/>
      <c r="I12" s="174"/>
      <c r="J12" s="175" t="str">
        <f>IF(H56&gt;J56,E56,G56)</f>
        <v>Frankrijk</v>
      </c>
      <c r="K12" s="295"/>
      <c r="L12" s="192">
        <f>IF(ISNA(MATCH(J12,Invulblad!F57,0)),0,bon)</f>
        <v>0</v>
      </c>
      <c r="M12" s="174"/>
      <c r="N12" s="174"/>
    </row>
    <row r="13" spans="2:16">
      <c r="B13" s="176" t="s">
        <v>277</v>
      </c>
      <c r="C13" s="176" t="s">
        <v>278</v>
      </c>
      <c r="D13" s="176" t="s">
        <v>279</v>
      </c>
      <c r="E13" s="177" t="s">
        <v>90</v>
      </c>
      <c r="F13" s="178" t="s">
        <v>29</v>
      </c>
      <c r="G13" s="176" t="s">
        <v>90</v>
      </c>
      <c r="H13" s="176" t="s">
        <v>67</v>
      </c>
      <c r="I13" s="178"/>
      <c r="J13" s="178"/>
      <c r="K13" s="178" t="s">
        <v>20</v>
      </c>
      <c r="L13" s="179"/>
      <c r="M13" s="178"/>
      <c r="N13" s="178"/>
      <c r="P13" s="174"/>
    </row>
    <row r="14" spans="2:16">
      <c r="B14" s="170">
        <v>1</v>
      </c>
      <c r="C14" s="180" t="s">
        <v>280</v>
      </c>
      <c r="D14" s="181">
        <v>0.75</v>
      </c>
      <c r="E14" s="182" t="s">
        <v>222</v>
      </c>
      <c r="F14" s="183" t="s">
        <v>29</v>
      </c>
      <c r="G14" s="170" t="s">
        <v>68</v>
      </c>
      <c r="H14" s="183">
        <v>2</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2</v>
      </c>
      <c r="I15" s="183" t="s">
        <v>29</v>
      </c>
      <c r="J15" s="183">
        <v>0</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0</v>
      </c>
      <c r="I16" s="183" t="s">
        <v>29</v>
      </c>
      <c r="J16" s="183">
        <v>1</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1</v>
      </c>
      <c r="I17" s="183" t="s">
        <v>29</v>
      </c>
      <c r="J17" s="183">
        <v>1</v>
      </c>
      <c r="K17" s="186">
        <f t="shared" si="0"/>
        <v>3</v>
      </c>
      <c r="L17" s="184">
        <f>VLOOKUP($B17,Invulblad!$A$11:$S$103,13,0)</f>
        <v>3</v>
      </c>
      <c r="M17" s="185">
        <f>IF(L17&lt;&gt;"",VLOOKUP($B17,Invulblad!$A$11:$S$103,7,0),"")</f>
        <v>1</v>
      </c>
      <c r="N17" s="183" t="s">
        <v>29</v>
      </c>
      <c r="O17" s="185">
        <f>IF(L17&lt;&gt;"",VLOOKUP($B17,Invulblad!$A$11:$S$103,9,0),"")</f>
        <v>1</v>
      </c>
      <c r="P17" s="186">
        <f t="shared" si="1"/>
        <v>10</v>
      </c>
    </row>
    <row r="18" spans="2:16">
      <c r="B18" s="170">
        <v>17</v>
      </c>
      <c r="C18" s="180" t="s">
        <v>282</v>
      </c>
      <c r="D18" s="181">
        <v>0.86458333333333337</v>
      </c>
      <c r="E18" s="182" t="s">
        <v>299</v>
      </c>
      <c r="F18" s="183" t="s">
        <v>29</v>
      </c>
      <c r="G18" s="170" t="s">
        <v>222</v>
      </c>
      <c r="H18" s="183">
        <v>1</v>
      </c>
      <c r="I18" s="183" t="s">
        <v>29</v>
      </c>
      <c r="J18" s="183">
        <v>1</v>
      </c>
      <c r="K18" s="186">
        <f t="shared" si="0"/>
        <v>3</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row>
    <row r="21" spans="2:16">
      <c r="B21" s="174" t="s">
        <v>277</v>
      </c>
      <c r="C21" s="174" t="s">
        <v>278</v>
      </c>
      <c r="D21" s="174" t="s">
        <v>279</v>
      </c>
      <c r="E21" s="174" t="s">
        <v>90</v>
      </c>
      <c r="F21" s="174" t="s">
        <v>29</v>
      </c>
      <c r="G21" s="174" t="s">
        <v>90</v>
      </c>
      <c r="H21" s="174" t="s">
        <v>67</v>
      </c>
      <c r="I21" s="174"/>
      <c r="J21" s="174"/>
      <c r="K21" s="178" t="s">
        <v>20</v>
      </c>
      <c r="L21" s="179"/>
      <c r="M21" s="178"/>
      <c r="N21" s="178"/>
      <c r="P21" s="174"/>
    </row>
    <row r="22" spans="2:16">
      <c r="B22" s="170">
        <v>3</v>
      </c>
      <c r="C22" s="180" t="s">
        <v>283</v>
      </c>
      <c r="D22" s="181">
        <v>0.75</v>
      </c>
      <c r="E22" s="182" t="s">
        <v>77</v>
      </c>
      <c r="F22" s="183" t="s">
        <v>29</v>
      </c>
      <c r="G22" s="170" t="s">
        <v>109</v>
      </c>
      <c r="H22" s="183">
        <v>1</v>
      </c>
      <c r="I22" s="183" t="s">
        <v>29</v>
      </c>
      <c r="J22" s="183">
        <v>0</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0</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1</v>
      </c>
      <c r="I24" s="183" t="s">
        <v>29</v>
      </c>
      <c r="J24" s="183">
        <v>0</v>
      </c>
      <c r="K24" s="186" t="str">
        <f t="shared" si="2"/>
        <v>1</v>
      </c>
      <c r="L24" s="184">
        <f>VLOOKUP($B24,Invulblad!$A$11:$S$103,13,0)</f>
        <v>2</v>
      </c>
      <c r="M24" s="185">
        <f>IF(L24&lt;&gt;"",VLOOKUP($B24,Invulblad!$A$11:$S$103,7,0),"")</f>
        <v>2</v>
      </c>
      <c r="N24" s="183" t="s">
        <v>29</v>
      </c>
      <c r="O24" s="185">
        <f>IF(L24&lt;&gt;"",VLOOKUP($B24,Invulblad!$A$11:$S$103,9,0),"")</f>
        <v>3</v>
      </c>
      <c r="P24" s="186">
        <f t="shared" si="3"/>
        <v>0</v>
      </c>
    </row>
    <row r="25" spans="2:16">
      <c r="B25" s="170">
        <v>12</v>
      </c>
      <c r="C25" s="180" t="s">
        <v>284</v>
      </c>
      <c r="D25" s="181">
        <v>0.86458333333333337</v>
      </c>
      <c r="E25" s="182" t="s">
        <v>77</v>
      </c>
      <c r="F25" s="183" t="s">
        <v>29</v>
      </c>
      <c r="G25" s="170" t="s">
        <v>105</v>
      </c>
      <c r="H25" s="183">
        <v>2</v>
      </c>
      <c r="I25" s="183" t="s">
        <v>29</v>
      </c>
      <c r="J25" s="183">
        <v>2</v>
      </c>
      <c r="K25" s="186">
        <f t="shared" si="2"/>
        <v>3</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1</v>
      </c>
      <c r="I26" s="183" t="s">
        <v>29</v>
      </c>
      <c r="J26" s="183">
        <v>1</v>
      </c>
      <c r="K26" s="186">
        <f t="shared" si="2"/>
        <v>3</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c r="P28"/>
    </row>
    <row r="29" spans="2:16">
      <c r="B29" s="174" t="s">
        <v>277</v>
      </c>
      <c r="C29" s="174" t="s">
        <v>278</v>
      </c>
      <c r="D29" s="174" t="s">
        <v>279</v>
      </c>
      <c r="E29" s="174" t="s">
        <v>90</v>
      </c>
      <c r="F29" s="174" t="s">
        <v>29</v>
      </c>
      <c r="G29" s="174" t="s">
        <v>90</v>
      </c>
      <c r="H29" s="174" t="s">
        <v>67</v>
      </c>
      <c r="I29" s="174"/>
      <c r="J29" s="174"/>
      <c r="K29" s="178" t="s">
        <v>20</v>
      </c>
      <c r="L29" s="179"/>
      <c r="M29" s="178"/>
      <c r="N29" s="178"/>
      <c r="P29" s="174"/>
    </row>
    <row r="30" spans="2:16">
      <c r="B30" s="170">
        <v>5</v>
      </c>
      <c r="C30" s="180" t="s">
        <v>286</v>
      </c>
      <c r="D30" s="181">
        <v>0.75</v>
      </c>
      <c r="E30" s="182" t="s">
        <v>84</v>
      </c>
      <c r="F30" s="183" t="s">
        <v>29</v>
      </c>
      <c r="G30" s="170" t="s">
        <v>110</v>
      </c>
      <c r="H30" s="183">
        <v>2</v>
      </c>
      <c r="I30" s="183" t="s">
        <v>29</v>
      </c>
      <c r="J30" s="183">
        <v>0</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1</v>
      </c>
      <c r="I31" s="183" t="s">
        <v>29</v>
      </c>
      <c r="J31" s="183">
        <v>1</v>
      </c>
      <c r="K31" s="186">
        <f t="shared" si="4"/>
        <v>3</v>
      </c>
      <c r="L31" s="184">
        <f>VLOOKUP($B31,Invulblad!$A$11:$S$103,13,0)</f>
        <v>2</v>
      </c>
      <c r="M31" s="185">
        <f>IF(L31&lt;&gt;"",VLOOKUP($B31,Invulblad!$A$11:$S$103,7,0),"")</f>
        <v>1</v>
      </c>
      <c r="N31" s="183" t="s">
        <v>29</v>
      </c>
      <c r="O31" s="185">
        <f>IF(L31&lt;&gt;"",VLOOKUP($B31,Invulblad!$A$11:$S$103,9,0),"")</f>
        <v>3</v>
      </c>
      <c r="P31" s="186">
        <f t="shared" si="5"/>
        <v>0</v>
      </c>
    </row>
    <row r="32" spans="2:16">
      <c r="B32" s="170">
        <v>13</v>
      </c>
      <c r="C32" s="180" t="s">
        <v>287</v>
      </c>
      <c r="D32" s="181">
        <v>0.75</v>
      </c>
      <c r="E32" s="182" t="s">
        <v>110</v>
      </c>
      <c r="F32" s="183" t="s">
        <v>29</v>
      </c>
      <c r="G32" s="170" t="s">
        <v>301</v>
      </c>
      <c r="H32" s="183">
        <v>0</v>
      </c>
      <c r="I32" s="183" t="s">
        <v>29</v>
      </c>
      <c r="J32" s="183">
        <v>1</v>
      </c>
      <c r="K32" s="186">
        <f t="shared" si="4"/>
        <v>2</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1</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0</v>
      </c>
      <c r="I34" s="183" t="s">
        <v>29</v>
      </c>
      <c r="J34" s="183">
        <v>2</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0</v>
      </c>
      <c r="I35" s="183" t="s">
        <v>29</v>
      </c>
      <c r="J35" s="183">
        <v>1</v>
      </c>
      <c r="K35" s="186">
        <f t="shared" si="4"/>
        <v>2</v>
      </c>
      <c r="L35" s="184" t="str">
        <f>VLOOKUP($B35,Invulblad!$A$11:$S$103,13,0)</f>
        <v>1</v>
      </c>
      <c r="M35" s="185">
        <f>IF(L35&lt;&gt;"",VLOOKUP($B35,Invulblad!$A$11:$S$103,7,0),"")</f>
        <v>2</v>
      </c>
      <c r="N35" s="183" t="s">
        <v>29</v>
      </c>
      <c r="O35" s="185">
        <f>IF(L35&lt;&gt;"",VLOOKUP($B35,Invulblad!$A$11:$S$103,9,0),"")</f>
        <v>0</v>
      </c>
      <c r="P35" s="186">
        <f t="shared" si="5"/>
        <v>0</v>
      </c>
    </row>
    <row r="36" spans="2:16">
      <c r="B36" s="174" t="s">
        <v>32</v>
      </c>
      <c r="C36" s="174"/>
      <c r="D36" s="174"/>
      <c r="E36" s="174"/>
      <c r="F36" s="174"/>
      <c r="G36" s="174"/>
      <c r="H36" s="174"/>
      <c r="I36" s="174"/>
      <c r="J36" s="174"/>
      <c r="K36"/>
      <c r="L36"/>
      <c r="M36"/>
      <c r="N36"/>
      <c r="P36"/>
    </row>
    <row r="37" spans="2:16">
      <c r="B37" s="174" t="s">
        <v>277</v>
      </c>
      <c r="C37" s="174" t="s">
        <v>278</v>
      </c>
      <c r="D37" s="174" t="s">
        <v>279</v>
      </c>
      <c r="E37" s="174" t="s">
        <v>90</v>
      </c>
      <c r="F37" s="174" t="s">
        <v>29</v>
      </c>
      <c r="G37" s="174" t="s">
        <v>90</v>
      </c>
      <c r="H37" s="174" t="s">
        <v>67</v>
      </c>
      <c r="I37" s="174"/>
      <c r="J37" s="174"/>
      <c r="K37" s="178" t="s">
        <v>20</v>
      </c>
      <c r="L37" s="179"/>
      <c r="M37" s="178"/>
      <c r="N37" s="178"/>
      <c r="P37" s="174"/>
    </row>
    <row r="38" spans="2:16">
      <c r="B38" s="170">
        <v>7</v>
      </c>
      <c r="C38" s="180" t="s">
        <v>289</v>
      </c>
      <c r="D38" s="181">
        <v>0.75</v>
      </c>
      <c r="E38" s="182" t="s">
        <v>88</v>
      </c>
      <c r="F38" s="183" t="s">
        <v>29</v>
      </c>
      <c r="G38" s="170" t="s">
        <v>69</v>
      </c>
      <c r="H38" s="183">
        <v>2</v>
      </c>
      <c r="I38" s="183" t="s">
        <v>29</v>
      </c>
      <c r="J38" s="183">
        <v>0</v>
      </c>
      <c r="K38" s="186" t="str">
        <f t="shared" ref="K38:K43" si="6">IF(AND(H38="",J38=""),"",IF(OR(H38="",J38=""),"FOUT",IF(H38&gt;J38,"1",IF(H38=J38,3,2))))</f>
        <v>1</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0</v>
      </c>
      <c r="I39" s="183" t="s">
        <v>29</v>
      </c>
      <c r="J39" s="183">
        <v>2</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1</v>
      </c>
      <c r="I40" s="183" t="s">
        <v>29</v>
      </c>
      <c r="J40" s="183">
        <v>0</v>
      </c>
      <c r="K40" s="186" t="str">
        <f t="shared" si="6"/>
        <v>1</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0</v>
      </c>
      <c r="I41" s="183" t="s">
        <v>29</v>
      </c>
      <c r="J41" s="183">
        <v>2</v>
      </c>
      <c r="K41" s="186">
        <f t="shared" si="6"/>
        <v>2</v>
      </c>
      <c r="L41" s="184">
        <f>VLOOKUP($B41,Invulblad!$A$11:$S$103,13,0)</f>
        <v>2</v>
      </c>
      <c r="M41" s="185">
        <f>IF(L41&lt;&gt;"",VLOOKUP($B41,Invulblad!$A$11:$S$103,7,0),"")</f>
        <v>0</v>
      </c>
      <c r="N41" s="183" t="s">
        <v>29</v>
      </c>
      <c r="O41" s="185">
        <f>IF(L41&lt;&gt;"",VLOOKUP($B41,Invulblad!$A$11:$S$103,9,0),"")</f>
        <v>2</v>
      </c>
      <c r="P41" s="186">
        <f t="shared" si="7"/>
        <v>10</v>
      </c>
    </row>
    <row r="42" spans="2:16">
      <c r="B42" s="170">
        <v>23</v>
      </c>
      <c r="C42" s="180" t="s">
        <v>291</v>
      </c>
      <c r="D42" s="181">
        <v>0.86458333333333337</v>
      </c>
      <c r="E42" s="182" t="s">
        <v>69</v>
      </c>
      <c r="F42" s="183" t="s">
        <v>29</v>
      </c>
      <c r="G42" s="170" t="s">
        <v>302</v>
      </c>
      <c r="H42" s="183">
        <v>1</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10</v>
      </c>
    </row>
    <row r="43" spans="2:16">
      <c r="B43" s="170">
        <v>24</v>
      </c>
      <c r="C43" s="180" t="s">
        <v>291</v>
      </c>
      <c r="D43" s="181">
        <v>0.86458333333333337</v>
      </c>
      <c r="E43" s="182" t="s">
        <v>303</v>
      </c>
      <c r="F43" s="183" t="s">
        <v>29</v>
      </c>
      <c r="G43" s="170" t="s">
        <v>88</v>
      </c>
      <c r="H43" s="183">
        <v>1</v>
      </c>
      <c r="I43" s="183" t="s">
        <v>29</v>
      </c>
      <c r="J43" s="183">
        <v>1</v>
      </c>
      <c r="K43" s="186">
        <f t="shared" si="6"/>
        <v>3</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c r="P45" s="174"/>
    </row>
    <row r="46" spans="2:16">
      <c r="B46" s="170">
        <v>25</v>
      </c>
      <c r="C46" s="180" t="s">
        <v>292</v>
      </c>
      <c r="D46" s="181">
        <v>0.86458333333333337</v>
      </c>
      <c r="E46" s="182" t="s">
        <v>221</v>
      </c>
      <c r="F46" s="183" t="s">
        <v>29</v>
      </c>
      <c r="G46" s="170" t="s">
        <v>77</v>
      </c>
      <c r="H46" s="183">
        <v>1</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105</v>
      </c>
      <c r="F47" s="183" t="s">
        <v>29</v>
      </c>
      <c r="G47" s="170" t="s">
        <v>222</v>
      </c>
      <c r="H47" s="183">
        <v>3</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303</v>
      </c>
      <c r="H48" s="183">
        <v>2</v>
      </c>
      <c r="I48" s="183" t="s">
        <v>29</v>
      </c>
      <c r="J48" s="183">
        <v>0</v>
      </c>
      <c r="K48" s="186" t="str">
        <f t="shared" si="8"/>
        <v>1</v>
      </c>
      <c r="L48" s="184" t="str">
        <f>VLOOKUP($B48,Invulblad!$A$11:$S$103,13,0)</f>
        <v>1</v>
      </c>
      <c r="M48" s="185">
        <f>IF(L48&lt;&gt;"",VLOOKUP($B48,Invulblad!$A$11:$S$103,7,0),"")</f>
        <v>2</v>
      </c>
      <c r="N48" s="183" t="s">
        <v>29</v>
      </c>
      <c r="O48" s="185">
        <f>IF(L48&lt;&gt;"",VLOOKUP($B48,Invulblad!$A$11:$S$103,9,0),"")</f>
        <v>0</v>
      </c>
      <c r="P48" s="186">
        <f t="shared" si="9"/>
        <v>10</v>
      </c>
    </row>
    <row r="49" spans="1:17">
      <c r="B49" s="170">
        <v>28</v>
      </c>
      <c r="C49" s="180" t="s">
        <v>295</v>
      </c>
      <c r="D49" s="181">
        <v>0.86458333333333337</v>
      </c>
      <c r="E49" s="182" t="s">
        <v>88</v>
      </c>
      <c r="F49" s="183" t="s">
        <v>29</v>
      </c>
      <c r="G49" s="170" t="s">
        <v>300</v>
      </c>
      <c r="H49" s="183">
        <v>2</v>
      </c>
      <c r="I49" s="183" t="s">
        <v>29</v>
      </c>
      <c r="J49" s="183">
        <v>0</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7">
      <c r="B50" s="170" t="s">
        <v>65</v>
      </c>
      <c r="C50" s="180"/>
      <c r="D50" s="181"/>
      <c r="E50" s="182"/>
      <c r="F50" s="183"/>
      <c r="G50" s="170"/>
      <c r="H50" s="183"/>
      <c r="I50" s="183"/>
      <c r="J50" s="265"/>
      <c r="K50" s="187"/>
      <c r="L50" s="184"/>
      <c r="M50" s="185"/>
    </row>
    <row r="51" spans="1:17">
      <c r="B51" s="174" t="s">
        <v>277</v>
      </c>
      <c r="C51" s="174" t="s">
        <v>278</v>
      </c>
      <c r="D51" s="174" t="s">
        <v>279</v>
      </c>
      <c r="E51" s="174" t="s">
        <v>90</v>
      </c>
      <c r="F51" s="174" t="s">
        <v>29</v>
      </c>
      <c r="G51" s="174" t="s">
        <v>90</v>
      </c>
      <c r="H51" s="174" t="s">
        <v>67</v>
      </c>
      <c r="I51" s="174"/>
      <c r="J51" s="174"/>
      <c r="K51" s="178" t="s">
        <v>20</v>
      </c>
      <c r="L51" s="179"/>
      <c r="M51" s="178"/>
      <c r="N51" s="178"/>
      <c r="P51" s="174"/>
    </row>
    <row r="52" spans="1:17">
      <c r="B52" s="170">
        <v>29</v>
      </c>
      <c r="C52" s="180" t="s">
        <v>296</v>
      </c>
      <c r="D52" s="181">
        <v>0.86458333333333337</v>
      </c>
      <c r="E52" s="182" t="s">
        <v>77</v>
      </c>
      <c r="F52" s="183" t="s">
        <v>29</v>
      </c>
      <c r="G52" s="170" t="s">
        <v>84</v>
      </c>
      <c r="H52" s="183">
        <v>0</v>
      </c>
      <c r="I52" s="183" t="s">
        <v>29</v>
      </c>
      <c r="J52" s="183">
        <v>0</v>
      </c>
      <c r="K52" s="186">
        <f t="shared" ref="K52:K53" si="10">IF(AND(H52="",J52=""),"",IF(OR(H52="",J52=""),"FOUT",IF(H52&gt;J52,"1",IF(H52=J52,3,2))))</f>
        <v>3</v>
      </c>
      <c r="L52" s="184">
        <f>VLOOKUP($B52,Invulblad!$A$11:$S$103,13,0)</f>
        <v>3</v>
      </c>
      <c r="M52" s="185">
        <f>IF(L52&lt;&gt;"",VLOOKUP($B52,Invulblad!$A$11:$S$103,7,0),"")</f>
        <v>0</v>
      </c>
      <c r="N52" s="183" t="s">
        <v>29</v>
      </c>
      <c r="O52" s="185">
        <f>IF(L52&lt;&gt;"",VLOOKUP($B52,Invulblad!$A$11:$S$103,9,0),"")</f>
        <v>0</v>
      </c>
      <c r="P52" s="186">
        <f t="shared" ref="P52:P53" si="11">IF(L52&lt;&gt;"",IF(AND(M52=H52,O52=J52),10,IF(K52=L52,5,0)),"")</f>
        <v>10</v>
      </c>
    </row>
    <row r="53" spans="1:17">
      <c r="B53" s="170">
        <v>30</v>
      </c>
      <c r="C53" s="180" t="s">
        <v>297</v>
      </c>
      <c r="D53" s="181">
        <v>0.86458333333333337</v>
      </c>
      <c r="E53" s="182" t="s">
        <v>105</v>
      </c>
      <c r="F53" s="183" t="s">
        <v>29</v>
      </c>
      <c r="G53" s="170" t="s">
        <v>88</v>
      </c>
      <c r="H53" s="183">
        <v>0</v>
      </c>
      <c r="I53" s="183" t="s">
        <v>29</v>
      </c>
      <c r="J53" s="183">
        <v>1</v>
      </c>
      <c r="K53" s="186">
        <f t="shared" si="10"/>
        <v>2</v>
      </c>
      <c r="L53" s="184">
        <f>VLOOKUP($B53,Invulblad!$A$11:$S$103,13,0)</f>
        <v>2</v>
      </c>
      <c r="M53" s="185">
        <f>IF(L53&lt;&gt;"",VLOOKUP($B53,Invulblad!$A$11:$S$103,7,0),"")</f>
        <v>1</v>
      </c>
      <c r="N53" s="183" t="s">
        <v>29</v>
      </c>
      <c r="O53" s="185">
        <f>IF(L53&lt;&gt;"",VLOOKUP($B53,Invulblad!$A$11:$S$103,9,0),"")</f>
        <v>2</v>
      </c>
      <c r="P53" s="186">
        <f t="shared" si="11"/>
        <v>5</v>
      </c>
    </row>
    <row r="54" spans="1:17">
      <c r="B54" s="170" t="s">
        <v>41</v>
      </c>
      <c r="C54" s="180"/>
      <c r="D54" s="181"/>
      <c r="E54" s="182"/>
      <c r="F54" s="183"/>
      <c r="G54" s="170"/>
      <c r="H54" s="183"/>
      <c r="I54" s="183"/>
      <c r="J54" s="265"/>
      <c r="K54" s="187"/>
      <c r="L54" s="184"/>
      <c r="M54" s="185"/>
      <c r="N54" s="183"/>
      <c r="Q54" s="268"/>
    </row>
    <row r="55" spans="1:17">
      <c r="B55" s="174" t="s">
        <v>277</v>
      </c>
      <c r="C55" s="174" t="s">
        <v>278</v>
      </c>
      <c r="D55" s="174" t="s">
        <v>279</v>
      </c>
      <c r="E55" s="174" t="s">
        <v>90</v>
      </c>
      <c r="F55" s="174" t="s">
        <v>29</v>
      </c>
      <c r="G55" s="174" t="s">
        <v>90</v>
      </c>
      <c r="H55" s="174" t="s">
        <v>67</v>
      </c>
      <c r="I55" s="174"/>
      <c r="J55" s="174"/>
      <c r="K55" s="178" t="s">
        <v>20</v>
      </c>
      <c r="L55" s="179"/>
      <c r="M55" s="178"/>
      <c r="N55" s="178"/>
      <c r="P55" s="174"/>
    </row>
    <row r="56" spans="1:17">
      <c r="B56" s="170">
        <v>31</v>
      </c>
      <c r="C56" s="180" t="s">
        <v>298</v>
      </c>
      <c r="D56" s="181">
        <v>0.86458333333333337</v>
      </c>
      <c r="E56" s="182" t="s">
        <v>84</v>
      </c>
      <c r="F56" s="183" t="s">
        <v>29</v>
      </c>
      <c r="G56" s="170" t="s">
        <v>88</v>
      </c>
      <c r="H56" s="183">
        <v>0</v>
      </c>
      <c r="I56" s="183" t="s">
        <v>29</v>
      </c>
      <c r="J56" s="183">
        <v>1</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7">
      <c r="B57" s="170" t="s">
        <v>304</v>
      </c>
      <c r="C57" s="180"/>
      <c r="D57" s="181"/>
      <c r="E57" s="182"/>
      <c r="F57" s="183"/>
      <c r="G57" s="170"/>
      <c r="H57" s="183"/>
      <c r="I57" s="183"/>
      <c r="J57" s="265"/>
      <c r="K57" s="187"/>
      <c r="L57" s="266"/>
      <c r="M57" s="267"/>
      <c r="N57" s="265"/>
      <c r="P57" s="187"/>
    </row>
    <row r="58" spans="1:17">
      <c r="B58" s="170"/>
      <c r="C58" s="180"/>
      <c r="D58" s="181"/>
      <c r="E58" s="182"/>
      <c r="F58" s="183"/>
      <c r="G58" s="170"/>
      <c r="H58" s="183"/>
      <c r="I58" s="183"/>
      <c r="J58" s="265"/>
      <c r="K58" s="187"/>
      <c r="L58" s="266"/>
      <c r="M58" s="267"/>
      <c r="N58" s="265"/>
      <c r="P58" s="187"/>
    </row>
    <row r="59" spans="1:17">
      <c r="B59" s="170"/>
      <c r="C59" s="180"/>
      <c r="D59" s="181"/>
      <c r="E59" s="182"/>
      <c r="F59" s="183"/>
      <c r="G59" s="170"/>
      <c r="H59" s="183"/>
      <c r="I59" s="183"/>
      <c r="J59" s="265"/>
      <c r="K59" s="187"/>
      <c r="L59" s="266"/>
      <c r="M59" s="267"/>
      <c r="N59" s="265"/>
      <c r="P59" s="187"/>
    </row>
    <row r="60" spans="1:17">
      <c r="B60" s="297"/>
      <c r="C60" s="297"/>
      <c r="D60" s="297"/>
      <c r="E60" s="298"/>
      <c r="F60" s="299"/>
      <c r="G60" s="297"/>
      <c r="H60" s="299"/>
      <c r="I60" s="299"/>
      <c r="J60" s="300"/>
      <c r="K60" s="301"/>
      <c r="L60" s="302"/>
      <c r="M60" s="301"/>
      <c r="N60" s="300"/>
      <c r="P60" s="301"/>
      <c r="Q60" s="303"/>
    </row>
    <row r="61" spans="1:17">
      <c r="B61" s="304" t="s">
        <v>85</v>
      </c>
      <c r="C61" s="304"/>
      <c r="D61" s="304"/>
      <c r="E61" s="304"/>
      <c r="F61" s="304"/>
      <c r="G61" s="304"/>
      <c r="H61" s="304"/>
      <c r="I61" s="304"/>
      <c r="J61" s="305"/>
      <c r="K61" s="301"/>
      <c r="L61" s="302"/>
      <c r="M61" s="301"/>
      <c r="N61" s="300"/>
      <c r="P61" s="306"/>
      <c r="Q61" s="303"/>
    </row>
    <row r="62" spans="1:17">
      <c r="B62" s="304"/>
      <c r="C62" s="304"/>
      <c r="D62" s="304"/>
      <c r="E62" s="304"/>
      <c r="F62" s="304"/>
      <c r="G62" s="304"/>
      <c r="H62" s="304"/>
      <c r="I62" s="304"/>
      <c r="J62" s="305"/>
      <c r="K62" s="301"/>
      <c r="L62" s="302"/>
      <c r="M62" s="301"/>
      <c r="N62" s="300"/>
      <c r="P62" s="306"/>
      <c r="Q62" s="303"/>
    </row>
    <row r="63" spans="1:17">
      <c r="A63" t="s">
        <v>269</v>
      </c>
      <c r="B63" s="297" t="s">
        <v>86</v>
      </c>
      <c r="C63" s="297"/>
      <c r="D63" s="297" t="s">
        <v>221</v>
      </c>
      <c r="E63" s="298"/>
      <c r="F63" s="299"/>
      <c r="G63" s="297"/>
      <c r="H63" s="299"/>
      <c r="I63" s="299"/>
      <c r="J63" s="300"/>
      <c r="K63" s="301"/>
      <c r="L63" s="302"/>
      <c r="M63" s="301"/>
      <c r="N63" s="300"/>
      <c r="P63" s="301"/>
      <c r="Q63" s="303"/>
    </row>
    <row r="64" spans="1:17">
      <c r="A64" t="s">
        <v>270</v>
      </c>
      <c r="B64" s="297" t="s">
        <v>87</v>
      </c>
      <c r="C64" s="297"/>
      <c r="D64" s="297" t="s">
        <v>222</v>
      </c>
      <c r="E64" s="298"/>
      <c r="F64" s="299"/>
      <c r="G64" s="297"/>
      <c r="H64" s="299"/>
      <c r="I64" s="299"/>
      <c r="J64" s="300"/>
      <c r="K64" s="301"/>
      <c r="L64" s="302"/>
      <c r="M64" s="301"/>
      <c r="N64" s="300"/>
      <c r="P64" s="301"/>
      <c r="Q64" s="303"/>
    </row>
    <row r="65" spans="2:17">
      <c r="B65" s="297"/>
      <c r="C65" s="297"/>
      <c r="D65" s="297"/>
      <c r="E65" s="298"/>
      <c r="F65" s="299"/>
      <c r="G65" s="297"/>
      <c r="H65" s="299"/>
      <c r="I65" s="299"/>
      <c r="J65" s="300"/>
      <c r="K65" s="301"/>
      <c r="L65" s="302"/>
      <c r="M65" s="301"/>
      <c r="N65" s="300"/>
      <c r="P65" s="301"/>
      <c r="Q65" s="303"/>
    </row>
    <row r="66" spans="2:17">
      <c r="B66" s="297"/>
      <c r="C66" s="297"/>
      <c r="D66" s="297"/>
      <c r="E66" s="298"/>
      <c r="F66" s="299"/>
      <c r="G66" s="297"/>
      <c r="H66" s="299"/>
      <c r="I66" s="299"/>
      <c r="J66" s="300"/>
      <c r="K66" s="301"/>
      <c r="L66" s="302"/>
      <c r="M66" s="301"/>
      <c r="N66" s="300"/>
      <c r="P66" s="301"/>
      <c r="Q66" s="303"/>
    </row>
    <row r="67" spans="2:17">
      <c r="B67" s="297" t="s">
        <v>89</v>
      </c>
      <c r="C67" s="297"/>
      <c r="D67" s="297"/>
      <c r="E67" s="298"/>
      <c r="F67" s="299"/>
      <c r="G67" s="297"/>
      <c r="H67" s="299"/>
      <c r="I67" s="299"/>
      <c r="J67" s="300"/>
      <c r="K67" s="301"/>
      <c r="L67" s="302"/>
      <c r="M67" s="301"/>
      <c r="N67" s="300"/>
      <c r="P67" s="301"/>
      <c r="Q67" s="303"/>
    </row>
    <row r="68" spans="2:17">
      <c r="B68" s="297"/>
      <c r="C68" s="297"/>
      <c r="D68" s="297"/>
      <c r="E68" s="298"/>
      <c r="F68" s="299"/>
      <c r="G68" s="297"/>
      <c r="H68" s="299"/>
      <c r="I68" s="299"/>
      <c r="J68" s="300"/>
      <c r="K68" s="301"/>
      <c r="L68" s="302"/>
      <c r="M68" s="301"/>
      <c r="N68" s="300"/>
      <c r="P68" s="301"/>
      <c r="Q68" s="303"/>
    </row>
    <row r="69" spans="2:17">
      <c r="B69" s="304" t="s">
        <v>90</v>
      </c>
      <c r="C69" s="304" t="s">
        <v>305</v>
      </c>
      <c r="D69" s="304" t="s">
        <v>306</v>
      </c>
      <c r="E69" s="304" t="s">
        <v>91</v>
      </c>
      <c r="F69" s="304"/>
      <c r="G69" s="304"/>
      <c r="H69" s="304"/>
      <c r="I69" s="304"/>
      <c r="J69" s="305"/>
      <c r="K69" s="301"/>
      <c r="L69" s="302"/>
      <c r="M69" s="301"/>
      <c r="N69" s="300"/>
      <c r="P69" s="306"/>
      <c r="Q69" s="303"/>
    </row>
    <row r="70" spans="2:17">
      <c r="B70" s="304" t="s">
        <v>222</v>
      </c>
      <c r="C70" s="304">
        <v>5</v>
      </c>
      <c r="D70" s="304">
        <v>2</v>
      </c>
      <c r="E70" s="304">
        <v>4</v>
      </c>
      <c r="F70" s="304"/>
      <c r="G70" s="304"/>
      <c r="H70" s="304"/>
      <c r="I70" s="304"/>
      <c r="J70" s="305"/>
      <c r="K70" s="301"/>
      <c r="L70" s="302"/>
      <c r="M70" s="301"/>
      <c r="N70" s="300"/>
      <c r="P70" s="306"/>
      <c r="Q70" s="303"/>
    </row>
    <row r="71" spans="2:17">
      <c r="B71" s="297" t="s">
        <v>68</v>
      </c>
      <c r="C71" s="297">
        <v>0</v>
      </c>
      <c r="D71" s="297">
        <v>-5</v>
      </c>
      <c r="E71" s="298">
        <v>0</v>
      </c>
      <c r="F71" s="299"/>
      <c r="G71" s="297"/>
      <c r="H71" s="299"/>
      <c r="I71" s="299"/>
      <c r="J71" s="300"/>
      <c r="K71" s="301"/>
      <c r="L71" s="302"/>
      <c r="M71" s="301"/>
      <c r="N71" s="300"/>
      <c r="P71" s="301"/>
      <c r="Q71" s="303"/>
    </row>
    <row r="72" spans="2:17">
      <c r="B72" s="297" t="s">
        <v>221</v>
      </c>
      <c r="C72" s="297">
        <v>7</v>
      </c>
      <c r="D72" s="297">
        <v>4</v>
      </c>
      <c r="E72" s="298">
        <v>5</v>
      </c>
      <c r="F72" s="299"/>
      <c r="G72" s="297"/>
      <c r="H72" s="299"/>
      <c r="I72" s="299"/>
      <c r="J72" s="300"/>
      <c r="K72" s="301"/>
      <c r="L72" s="302"/>
      <c r="M72" s="301"/>
      <c r="N72" s="300"/>
      <c r="P72" s="301"/>
      <c r="Q72" s="303"/>
    </row>
    <row r="73" spans="2:17">
      <c r="B73" s="297" t="s">
        <v>299</v>
      </c>
      <c r="C73" s="297">
        <v>4</v>
      </c>
      <c r="D73" s="297">
        <v>-1</v>
      </c>
      <c r="E73" s="298">
        <v>2</v>
      </c>
      <c r="F73" s="299"/>
      <c r="G73" s="297"/>
      <c r="H73" s="299"/>
      <c r="I73" s="299"/>
      <c r="J73" s="300"/>
      <c r="K73" s="301"/>
      <c r="L73" s="302"/>
      <c r="M73" s="301"/>
      <c r="N73" s="300"/>
      <c r="P73" s="301"/>
      <c r="Q73" s="303"/>
    </row>
    <row r="74" spans="2:17">
      <c r="B74" s="297"/>
      <c r="C74" s="297"/>
      <c r="D74" s="297"/>
      <c r="E74" s="298"/>
      <c r="F74" s="299"/>
      <c r="G74" s="297"/>
      <c r="H74" s="299"/>
      <c r="I74" s="299"/>
      <c r="J74" s="300"/>
      <c r="K74" s="301"/>
      <c r="L74" s="302"/>
      <c r="M74" s="301"/>
      <c r="N74" s="300"/>
      <c r="P74" s="301"/>
      <c r="Q74" s="303"/>
    </row>
    <row r="75" spans="2:17">
      <c r="B75" s="297"/>
      <c r="C75" s="297"/>
      <c r="D75" s="297"/>
      <c r="E75" s="298"/>
      <c r="F75" s="299"/>
      <c r="G75" s="297"/>
      <c r="H75" s="299"/>
      <c r="I75" s="299"/>
      <c r="J75" s="300"/>
      <c r="K75" s="301"/>
      <c r="L75" s="302"/>
      <c r="M75" s="301"/>
      <c r="N75" s="300"/>
      <c r="P75" s="301"/>
      <c r="Q75" s="303"/>
    </row>
    <row r="76" spans="2:17">
      <c r="B76" s="297" t="s">
        <v>92</v>
      </c>
      <c r="C76" s="297"/>
      <c r="D76" s="297"/>
      <c r="E76" s="298"/>
      <c r="F76" s="299"/>
      <c r="G76" s="297"/>
      <c r="H76" s="299"/>
      <c r="I76" s="299"/>
      <c r="J76" s="300"/>
      <c r="K76" s="301"/>
      <c r="L76" s="302"/>
      <c r="M76" s="301"/>
      <c r="N76" s="300"/>
      <c r="P76" s="301"/>
      <c r="Q76" s="303"/>
    </row>
    <row r="77" spans="2:17">
      <c r="B77" s="304" t="s">
        <v>93</v>
      </c>
      <c r="C77" s="304"/>
      <c r="D77" s="304"/>
      <c r="E77" s="304"/>
      <c r="F77" s="304"/>
      <c r="G77" s="304"/>
      <c r="H77" s="304"/>
      <c r="I77" s="304"/>
      <c r="J77" s="305"/>
      <c r="K77" s="301"/>
      <c r="L77" s="302"/>
      <c r="M77" s="301"/>
      <c r="N77" s="300"/>
      <c r="P77" s="306"/>
      <c r="Q77" s="303"/>
    </row>
    <row r="78" spans="2:17">
      <c r="B78" s="304" t="s">
        <v>114</v>
      </c>
      <c r="C78" s="304"/>
      <c r="D78" s="304"/>
      <c r="E78" s="304"/>
      <c r="F78" s="304"/>
      <c r="G78" s="304"/>
      <c r="H78" s="304"/>
      <c r="I78" s="304"/>
      <c r="J78" s="305"/>
      <c r="K78" s="301"/>
      <c r="L78" s="302"/>
      <c r="M78" s="301"/>
      <c r="N78" s="300"/>
      <c r="P78" s="306"/>
      <c r="Q78" s="303"/>
    </row>
    <row r="79" spans="2:17">
      <c r="B79" s="297"/>
      <c r="C79" s="297"/>
      <c r="D79" s="297"/>
      <c r="E79" s="307"/>
      <c r="F79" s="299"/>
      <c r="G79" s="308"/>
      <c r="H79" s="299"/>
      <c r="I79" s="299"/>
      <c r="J79" s="300"/>
      <c r="K79" s="301"/>
      <c r="L79" s="302"/>
      <c r="M79" s="301"/>
      <c r="N79" s="300"/>
      <c r="P79" s="301"/>
      <c r="Q79" s="303"/>
    </row>
    <row r="80" spans="2:17">
      <c r="B80" s="297"/>
      <c r="C80" s="297"/>
      <c r="D80" s="297"/>
      <c r="E80" s="307"/>
      <c r="F80" s="299"/>
      <c r="G80" s="308"/>
      <c r="H80" s="299"/>
      <c r="I80" s="299"/>
      <c r="J80" s="300"/>
      <c r="K80" s="301"/>
      <c r="L80" s="302"/>
      <c r="M80" s="301"/>
      <c r="N80" s="300"/>
      <c r="P80" s="301"/>
      <c r="Q80" s="303"/>
    </row>
    <row r="81" spans="1:17">
      <c r="B81" s="297"/>
      <c r="C81" s="297"/>
      <c r="D81" s="297"/>
      <c r="E81" s="307"/>
      <c r="F81" s="299"/>
      <c r="G81" s="297"/>
      <c r="H81" s="299"/>
      <c r="I81" s="299"/>
      <c r="J81" s="300"/>
      <c r="K81" s="301"/>
      <c r="L81" s="302"/>
      <c r="M81" s="301"/>
      <c r="N81" s="300"/>
      <c r="P81" s="301"/>
      <c r="Q81" s="303"/>
    </row>
    <row r="82" spans="1:17">
      <c r="B82" s="297" t="s">
        <v>94</v>
      </c>
      <c r="C82" s="297"/>
      <c r="D82" s="297"/>
      <c r="E82" s="307"/>
      <c r="F82" s="299"/>
      <c r="G82" s="297"/>
      <c r="H82" s="299"/>
      <c r="I82" s="299"/>
      <c r="J82" s="300"/>
      <c r="K82" s="301"/>
      <c r="L82" s="302"/>
      <c r="M82" s="301"/>
      <c r="N82" s="300"/>
      <c r="P82" s="301"/>
      <c r="Q82" s="303"/>
    </row>
    <row r="83" spans="1:17">
      <c r="B83" s="297"/>
      <c r="C83" s="297"/>
      <c r="D83" s="297"/>
      <c r="E83" s="298"/>
      <c r="F83" s="299"/>
      <c r="G83" s="297"/>
      <c r="H83" s="299"/>
      <c r="I83" s="299"/>
      <c r="J83" s="300"/>
      <c r="K83" s="301"/>
      <c r="L83" s="302"/>
      <c r="M83" s="301"/>
      <c r="N83" s="300"/>
      <c r="P83" s="301"/>
      <c r="Q83" s="303"/>
    </row>
    <row r="84" spans="1:17">
      <c r="A84" t="s">
        <v>271</v>
      </c>
      <c r="B84" s="297" t="s">
        <v>86</v>
      </c>
      <c r="C84" s="297"/>
      <c r="D84" s="297" t="s">
        <v>105</v>
      </c>
      <c r="E84" s="307"/>
      <c r="F84" s="299"/>
      <c r="G84" s="297"/>
      <c r="H84" s="299"/>
      <c r="I84" s="299"/>
      <c r="J84" s="300"/>
      <c r="K84" s="301"/>
      <c r="L84" s="302"/>
      <c r="M84" s="301"/>
      <c r="N84" s="300"/>
      <c r="P84" s="301"/>
      <c r="Q84" s="303"/>
    </row>
    <row r="85" spans="1:17">
      <c r="A85" t="s">
        <v>272</v>
      </c>
      <c r="B85" s="297" t="s">
        <v>87</v>
      </c>
      <c r="C85" s="297"/>
      <c r="D85" s="297" t="s">
        <v>77</v>
      </c>
      <c r="E85" s="307"/>
      <c r="F85" s="299"/>
      <c r="G85" s="308"/>
      <c r="H85" s="299"/>
      <c r="I85" s="299"/>
      <c r="J85" s="300"/>
      <c r="K85" s="301"/>
      <c r="L85" s="302"/>
      <c r="M85" s="301"/>
      <c r="N85" s="300"/>
      <c r="P85" s="301"/>
      <c r="Q85" s="303"/>
    </row>
    <row r="86" spans="1:17">
      <c r="B86" s="297"/>
      <c r="C86" s="297"/>
      <c r="D86" s="297"/>
      <c r="E86" s="307"/>
      <c r="F86" s="299"/>
      <c r="G86" s="309"/>
      <c r="H86" s="299"/>
      <c r="I86" s="299"/>
      <c r="J86" s="300"/>
      <c r="K86" s="301"/>
      <c r="L86" s="302"/>
      <c r="M86" s="301"/>
      <c r="N86" s="300"/>
      <c r="P86" s="301"/>
      <c r="Q86" s="303"/>
    </row>
    <row r="87" spans="1:17">
      <c r="B87" s="304"/>
      <c r="C87" s="304"/>
      <c r="D87" s="304"/>
      <c r="E87" s="304"/>
      <c r="F87" s="304"/>
      <c r="G87" s="304"/>
      <c r="H87" s="304"/>
      <c r="I87" s="304"/>
      <c r="J87" s="305"/>
      <c r="K87" s="301"/>
      <c r="L87" s="302"/>
      <c r="M87" s="301"/>
      <c r="N87" s="300"/>
      <c r="P87" s="306"/>
      <c r="Q87" s="303"/>
    </row>
    <row r="88" spans="1:17">
      <c r="B88" s="304" t="s">
        <v>95</v>
      </c>
      <c r="C88" s="304"/>
      <c r="D88" s="304"/>
      <c r="E88" s="304"/>
      <c r="F88" s="304"/>
      <c r="G88" s="304"/>
      <c r="H88" s="304"/>
      <c r="I88" s="304"/>
      <c r="J88" s="305"/>
      <c r="K88" s="301"/>
      <c r="L88" s="302"/>
      <c r="M88" s="301"/>
      <c r="N88" s="300"/>
      <c r="P88" s="306"/>
      <c r="Q88" s="303"/>
    </row>
    <row r="89" spans="1:17">
      <c r="B89" s="297"/>
      <c r="C89" s="297"/>
      <c r="D89" s="297"/>
      <c r="E89" s="298"/>
      <c r="F89" s="299"/>
      <c r="G89" s="310"/>
      <c r="H89" s="299"/>
      <c r="I89" s="299"/>
      <c r="J89" s="300"/>
      <c r="K89" s="301"/>
      <c r="L89" s="302"/>
      <c r="M89" s="301"/>
      <c r="N89" s="300"/>
      <c r="P89" s="301"/>
      <c r="Q89" s="303"/>
    </row>
    <row r="90" spans="1:17">
      <c r="B90" s="297" t="s">
        <v>90</v>
      </c>
      <c r="C90" s="297" t="s">
        <v>305</v>
      </c>
      <c r="D90" s="297" t="s">
        <v>306</v>
      </c>
      <c r="E90" s="298" t="s">
        <v>91</v>
      </c>
      <c r="F90" s="299"/>
      <c r="G90" s="310"/>
      <c r="H90" s="299"/>
      <c r="I90" s="299"/>
      <c r="J90" s="300"/>
      <c r="K90" s="301"/>
      <c r="L90" s="302"/>
      <c r="M90" s="301"/>
      <c r="N90" s="300"/>
      <c r="P90" s="301"/>
      <c r="Q90" s="303"/>
    </row>
    <row r="91" spans="1:17">
      <c r="B91" s="297" t="s">
        <v>77</v>
      </c>
      <c r="C91" s="297">
        <v>5</v>
      </c>
      <c r="D91" s="297">
        <v>1</v>
      </c>
      <c r="E91" s="298">
        <v>4</v>
      </c>
      <c r="F91" s="299"/>
      <c r="G91" s="310"/>
      <c r="H91" s="299"/>
      <c r="I91" s="299"/>
      <c r="J91" s="300"/>
      <c r="K91" s="301"/>
      <c r="L91" s="302"/>
      <c r="M91" s="301"/>
      <c r="N91" s="300"/>
      <c r="P91" s="301"/>
      <c r="Q91" s="303"/>
    </row>
    <row r="92" spans="1:17">
      <c r="B92" s="297" t="s">
        <v>109</v>
      </c>
      <c r="C92" s="297">
        <v>3</v>
      </c>
      <c r="D92" s="297">
        <v>-2</v>
      </c>
      <c r="E92" s="298">
        <v>1</v>
      </c>
      <c r="F92" s="299"/>
      <c r="G92" s="304"/>
      <c r="H92" s="299"/>
      <c r="I92" s="299"/>
      <c r="J92" s="300"/>
      <c r="K92" s="301"/>
      <c r="L92" s="302"/>
      <c r="M92" s="301"/>
      <c r="N92" s="300"/>
      <c r="P92" s="301"/>
      <c r="Q92" s="303"/>
    </row>
    <row r="93" spans="1:17">
      <c r="B93" s="304" t="s">
        <v>105</v>
      </c>
      <c r="C93" s="304">
        <v>7</v>
      </c>
      <c r="D93" s="304">
        <v>4</v>
      </c>
      <c r="E93" s="304">
        <v>6</v>
      </c>
      <c r="F93" s="304"/>
      <c r="G93" s="304"/>
      <c r="H93" s="304"/>
      <c r="I93" s="304"/>
      <c r="J93" s="305"/>
      <c r="K93" s="301"/>
      <c r="L93" s="302"/>
      <c r="M93" s="301"/>
      <c r="N93" s="306"/>
      <c r="P93" s="306"/>
      <c r="Q93" s="303"/>
    </row>
    <row r="94" spans="1:17">
      <c r="B94" s="304" t="s">
        <v>111</v>
      </c>
      <c r="C94" s="304">
        <v>1</v>
      </c>
      <c r="D94" s="304">
        <v>-3</v>
      </c>
      <c r="E94" s="304">
        <v>1</v>
      </c>
      <c r="F94" s="304"/>
      <c r="G94" s="304"/>
      <c r="H94" s="304"/>
      <c r="I94" s="304"/>
      <c r="J94" s="305"/>
      <c r="K94" s="301"/>
      <c r="L94" s="302"/>
      <c r="M94" s="301"/>
      <c r="N94" s="306"/>
      <c r="P94" s="306"/>
      <c r="Q94" s="303"/>
    </row>
    <row r="95" spans="1:17">
      <c r="B95" s="297"/>
      <c r="C95" s="297"/>
      <c r="D95" s="297"/>
      <c r="E95" s="307"/>
      <c r="F95" s="299"/>
      <c r="G95" s="297"/>
      <c r="H95" s="299"/>
      <c r="I95" s="299"/>
      <c r="J95" s="300"/>
      <c r="K95" s="301"/>
      <c r="L95" s="302"/>
      <c r="M95" s="301"/>
      <c r="N95" s="300"/>
      <c r="P95" s="301"/>
      <c r="Q95" s="303"/>
    </row>
    <row r="96" spans="1:17">
      <c r="B96" s="297"/>
      <c r="C96" s="297"/>
      <c r="D96" s="297"/>
      <c r="E96" s="307"/>
      <c r="F96" s="299"/>
      <c r="G96" s="297"/>
      <c r="H96" s="299"/>
      <c r="I96" s="299"/>
      <c r="J96" s="300"/>
      <c r="K96" s="301"/>
      <c r="L96" s="302"/>
      <c r="M96" s="301"/>
      <c r="N96" s="300"/>
      <c r="P96" s="301"/>
      <c r="Q96" s="303"/>
    </row>
    <row r="97" spans="1:17">
      <c r="B97" s="304" t="s">
        <v>96</v>
      </c>
      <c r="C97" s="304"/>
      <c r="D97" s="304"/>
      <c r="E97" s="304"/>
      <c r="F97" s="304"/>
      <c r="G97" s="304"/>
      <c r="H97" s="304"/>
      <c r="I97" s="304"/>
      <c r="J97" s="305"/>
      <c r="K97" s="301"/>
      <c r="L97" s="302"/>
      <c r="M97" s="301"/>
      <c r="N97" s="300"/>
      <c r="P97" s="306"/>
      <c r="Q97" s="303"/>
    </row>
    <row r="98" spans="1:17">
      <c r="B98" s="304" t="s">
        <v>97</v>
      </c>
      <c r="C98" s="304"/>
      <c r="D98" s="304"/>
      <c r="E98" s="304"/>
      <c r="F98" s="304"/>
      <c r="G98" s="304"/>
      <c r="H98" s="304"/>
      <c r="I98" s="304"/>
      <c r="J98" s="305"/>
      <c r="K98" s="301"/>
      <c r="L98" s="302"/>
      <c r="M98" s="301"/>
      <c r="N98" s="300"/>
      <c r="P98" s="306"/>
      <c r="Q98" s="303"/>
    </row>
    <row r="99" spans="1:17">
      <c r="B99" s="297" t="s">
        <v>98</v>
      </c>
      <c r="C99" s="297"/>
      <c r="D99" s="297"/>
      <c r="E99" s="298"/>
      <c r="F99" s="299"/>
      <c r="G99" s="310"/>
      <c r="H99" s="299"/>
      <c r="I99" s="299"/>
      <c r="J99" s="300"/>
      <c r="K99" s="301"/>
      <c r="L99" s="302"/>
      <c r="M99" s="301"/>
      <c r="N99" s="300"/>
      <c r="P99" s="301"/>
      <c r="Q99" s="303"/>
    </row>
    <row r="100" spans="1:17">
      <c r="B100" s="304"/>
      <c r="C100" s="304"/>
      <c r="D100" s="304"/>
      <c r="E100" s="304"/>
      <c r="F100" s="304"/>
      <c r="G100" s="304"/>
      <c r="H100" s="304"/>
      <c r="I100" s="304"/>
      <c r="J100" s="305"/>
      <c r="K100" s="301"/>
      <c r="L100" s="302"/>
      <c r="M100" s="301"/>
      <c r="N100" s="300"/>
      <c r="P100" s="306"/>
      <c r="Q100" s="303"/>
    </row>
    <row r="101" spans="1:17">
      <c r="B101" s="304"/>
      <c r="C101" s="304"/>
      <c r="D101" s="304"/>
      <c r="E101" s="304"/>
      <c r="F101" s="304"/>
      <c r="G101" s="304"/>
      <c r="H101" s="304"/>
      <c r="I101" s="304"/>
      <c r="J101" s="305"/>
      <c r="K101" s="301"/>
      <c r="L101" s="302"/>
      <c r="M101" s="301"/>
      <c r="N101" s="300"/>
      <c r="P101" s="306"/>
      <c r="Q101" s="303"/>
    </row>
    <row r="102" spans="1:17">
      <c r="B102" s="297"/>
      <c r="C102" s="297"/>
      <c r="D102" s="297"/>
      <c r="E102" s="298"/>
      <c r="F102" s="299"/>
      <c r="G102" s="310"/>
      <c r="H102" s="299"/>
      <c r="I102" s="299"/>
      <c r="J102" s="300"/>
      <c r="K102" s="301"/>
      <c r="L102" s="302"/>
      <c r="M102" s="301"/>
      <c r="N102" s="300"/>
      <c r="P102" s="301"/>
      <c r="Q102" s="303"/>
    </row>
    <row r="103" spans="1:17">
      <c r="B103" s="298" t="s">
        <v>99</v>
      </c>
      <c r="C103" s="298"/>
      <c r="D103" s="298"/>
      <c r="E103" s="298"/>
      <c r="F103" s="298"/>
      <c r="G103" s="298"/>
      <c r="H103" s="298"/>
      <c r="I103" s="298"/>
      <c r="J103" s="311"/>
      <c r="K103" s="311"/>
      <c r="L103" s="312"/>
      <c r="M103" s="301"/>
      <c r="N103" s="300"/>
      <c r="P103" s="306"/>
      <c r="Q103" s="303"/>
    </row>
    <row r="104" spans="1:17">
      <c r="B104" s="309"/>
      <c r="C104" s="309"/>
      <c r="D104" s="309"/>
      <c r="E104" s="309"/>
      <c r="F104" s="309"/>
      <c r="G104" s="309"/>
      <c r="H104" s="309"/>
      <c r="I104" s="309"/>
      <c r="J104" s="306"/>
      <c r="K104" s="306"/>
      <c r="L104" s="313"/>
      <c r="M104" s="301"/>
      <c r="N104" s="300"/>
      <c r="P104" s="306"/>
      <c r="Q104" s="303"/>
    </row>
    <row r="105" spans="1:17">
      <c r="A105" t="s">
        <v>273</v>
      </c>
      <c r="B105" s="304" t="s">
        <v>86</v>
      </c>
      <c r="C105" s="309"/>
      <c r="D105" s="309" t="s">
        <v>84</v>
      </c>
      <c r="E105" s="309"/>
      <c r="F105" s="309"/>
      <c r="G105" s="309"/>
      <c r="H105" s="309"/>
      <c r="I105" s="309"/>
      <c r="J105" s="306"/>
      <c r="K105" s="306"/>
      <c r="L105" s="313"/>
      <c r="M105" s="301"/>
      <c r="N105" s="300"/>
      <c r="P105" s="306"/>
      <c r="Q105" s="303"/>
    </row>
    <row r="106" spans="1:17">
      <c r="A106" t="s">
        <v>274</v>
      </c>
      <c r="B106" s="304" t="s">
        <v>87</v>
      </c>
      <c r="C106" s="309"/>
      <c r="D106" s="309" t="s">
        <v>300</v>
      </c>
      <c r="E106" s="309"/>
      <c r="F106" s="309"/>
      <c r="G106" s="309"/>
      <c r="H106" s="309"/>
      <c r="I106" s="309"/>
      <c r="J106" s="306"/>
      <c r="K106" s="306"/>
      <c r="L106" s="313"/>
      <c r="M106" s="306"/>
      <c r="N106" s="306"/>
      <c r="P106" s="306"/>
      <c r="Q106" s="303"/>
    </row>
    <row r="107" spans="1:17">
      <c r="B107" s="309"/>
      <c r="C107" s="309"/>
      <c r="D107" s="304"/>
      <c r="E107" s="309"/>
      <c r="F107" s="309"/>
      <c r="G107" s="309"/>
      <c r="H107" s="309"/>
      <c r="I107" s="309"/>
      <c r="J107" s="306"/>
      <c r="K107" s="306"/>
      <c r="L107" s="313"/>
      <c r="M107" s="301"/>
      <c r="N107" s="300"/>
      <c r="P107" s="306"/>
      <c r="Q107" s="303"/>
    </row>
    <row r="108" spans="1:17">
      <c r="B108" s="309"/>
      <c r="C108" s="309"/>
      <c r="D108" s="304"/>
      <c r="E108" s="309"/>
      <c r="F108" s="309"/>
      <c r="G108" s="309"/>
      <c r="H108" s="309"/>
      <c r="I108" s="309"/>
      <c r="J108" s="306"/>
      <c r="K108" s="306"/>
      <c r="L108" s="313"/>
      <c r="M108" s="306"/>
      <c r="N108" s="306"/>
      <c r="P108" s="306"/>
      <c r="Q108" s="303"/>
    </row>
    <row r="109" spans="1:17">
      <c r="B109" s="309" t="s">
        <v>100</v>
      </c>
      <c r="C109" s="309"/>
      <c r="D109" s="309"/>
      <c r="E109" s="309"/>
      <c r="F109" s="309"/>
      <c r="G109" s="309"/>
      <c r="H109" s="309"/>
      <c r="I109" s="309"/>
      <c r="J109" s="306"/>
      <c r="K109" s="306"/>
      <c r="L109" s="313"/>
      <c r="M109" s="306"/>
      <c r="N109" s="306"/>
      <c r="P109" s="306"/>
      <c r="Q109" s="303"/>
    </row>
    <row r="110" spans="1:17">
      <c r="B110" s="309"/>
      <c r="C110" s="309"/>
      <c r="D110" s="309"/>
      <c r="E110" s="309"/>
      <c r="F110" s="309"/>
      <c r="G110" s="309"/>
      <c r="H110" s="309"/>
      <c r="I110" s="309"/>
      <c r="J110" s="306"/>
      <c r="K110" s="306"/>
      <c r="L110" s="313"/>
      <c r="M110" s="306"/>
      <c r="N110" s="306"/>
      <c r="P110" s="306"/>
      <c r="Q110" s="303"/>
    </row>
    <row r="111" spans="1:17">
      <c r="B111" s="304" t="s">
        <v>90</v>
      </c>
      <c r="C111" s="309" t="s">
        <v>305</v>
      </c>
      <c r="D111" s="309" t="s">
        <v>306</v>
      </c>
      <c r="E111" s="309" t="s">
        <v>91</v>
      </c>
      <c r="F111" s="309"/>
      <c r="G111" s="309"/>
      <c r="H111" s="309"/>
      <c r="I111" s="309"/>
      <c r="J111" s="306"/>
      <c r="K111" s="306"/>
      <c r="L111" s="313"/>
      <c r="M111" s="306"/>
      <c r="N111" s="306"/>
      <c r="P111" s="306"/>
      <c r="Q111" s="303"/>
    </row>
    <row r="112" spans="1:17" ht="15.75" thickBot="1">
      <c r="B112" s="309" t="s">
        <v>84</v>
      </c>
      <c r="C112" s="309">
        <v>9</v>
      </c>
      <c r="D112" s="309">
        <v>5</v>
      </c>
      <c r="E112" s="309">
        <v>5</v>
      </c>
      <c r="F112" s="309"/>
      <c r="G112" s="309"/>
      <c r="H112" s="309"/>
      <c r="I112" s="309"/>
      <c r="J112" s="306"/>
      <c r="K112" s="306"/>
      <c r="L112" s="313"/>
      <c r="M112" s="306"/>
      <c r="N112" s="306"/>
      <c r="P112" s="306"/>
      <c r="Q112" s="303"/>
    </row>
    <row r="113" spans="1:17" ht="15.75" thickBot="1">
      <c r="B113" s="314" t="s">
        <v>110</v>
      </c>
      <c r="C113" s="314">
        <v>0</v>
      </c>
      <c r="D113" s="314">
        <v>-4</v>
      </c>
      <c r="E113" s="314">
        <v>0</v>
      </c>
      <c r="F113" s="309"/>
      <c r="G113" s="309"/>
      <c r="H113" s="309"/>
      <c r="I113" s="309"/>
      <c r="J113" s="306"/>
      <c r="K113" s="306"/>
      <c r="L113" s="313"/>
      <c r="M113" s="306"/>
      <c r="N113" s="306"/>
      <c r="P113" s="306"/>
      <c r="Q113" s="303"/>
    </row>
    <row r="114" spans="1:17" ht="15.75" thickBot="1">
      <c r="B114" s="315" t="s">
        <v>300</v>
      </c>
      <c r="C114" s="315">
        <v>4</v>
      </c>
      <c r="D114" s="315">
        <v>0</v>
      </c>
      <c r="E114" s="315">
        <v>2</v>
      </c>
      <c r="F114" s="309"/>
      <c r="G114" s="309"/>
      <c r="H114" s="309"/>
      <c r="I114" s="309"/>
      <c r="J114" s="306"/>
      <c r="K114" s="306"/>
      <c r="L114" s="313"/>
      <c r="M114" s="306"/>
      <c r="N114" s="306"/>
      <c r="P114" s="306"/>
      <c r="Q114" s="303"/>
    </row>
    <row r="115" spans="1:17" ht="15.75" thickBot="1">
      <c r="B115" s="316" t="s">
        <v>301</v>
      </c>
      <c r="C115" s="316">
        <v>4</v>
      </c>
      <c r="D115" s="316">
        <v>-1</v>
      </c>
      <c r="E115" s="316">
        <v>2</v>
      </c>
      <c r="F115" s="309"/>
      <c r="G115" s="309"/>
      <c r="H115" s="309"/>
      <c r="I115" s="309"/>
      <c r="J115" s="306"/>
      <c r="K115" s="306"/>
      <c r="L115" s="313"/>
      <c r="M115" s="306"/>
      <c r="N115" s="306"/>
      <c r="P115" s="306"/>
      <c r="Q115" s="303"/>
    </row>
    <row r="116" spans="1:17" ht="15.75" thickBot="1">
      <c r="B116" s="315"/>
      <c r="C116" s="315"/>
      <c r="D116" s="315"/>
      <c r="E116" s="315"/>
      <c r="F116" s="309"/>
      <c r="G116" s="309"/>
      <c r="H116" s="309"/>
      <c r="I116" s="309"/>
      <c r="J116" s="306"/>
      <c r="K116" s="306"/>
      <c r="L116" s="313"/>
      <c r="M116" s="306"/>
      <c r="N116" s="306"/>
      <c r="P116" s="306"/>
      <c r="Q116" s="303"/>
    </row>
    <row r="117" spans="1:17" ht="15.75" thickBot="1">
      <c r="B117" s="316"/>
      <c r="C117" s="316"/>
      <c r="D117" s="316"/>
      <c r="E117" s="316"/>
      <c r="F117" s="309"/>
      <c r="G117" s="309"/>
      <c r="H117" s="309"/>
      <c r="I117" s="309"/>
      <c r="J117" s="306"/>
      <c r="K117" s="306"/>
      <c r="L117" s="313"/>
      <c r="M117" s="306"/>
      <c r="N117" s="306"/>
      <c r="P117" s="306"/>
      <c r="Q117" s="303"/>
    </row>
    <row r="118" spans="1:17">
      <c r="B118" s="309" t="s">
        <v>101</v>
      </c>
      <c r="C118" s="309"/>
      <c r="D118" s="309"/>
      <c r="E118" s="309"/>
      <c r="F118" s="309"/>
      <c r="G118" s="309"/>
      <c r="H118" s="309"/>
      <c r="I118" s="309"/>
      <c r="J118" s="306"/>
      <c r="K118" s="306"/>
      <c r="L118" s="313"/>
      <c r="M118" s="306"/>
      <c r="N118" s="306"/>
      <c r="P118" s="306"/>
      <c r="Q118" s="303"/>
    </row>
    <row r="119" spans="1:17">
      <c r="B119" s="309" t="s">
        <v>102</v>
      </c>
      <c r="C119" s="309"/>
      <c r="D119" s="309"/>
      <c r="E119" s="309"/>
      <c r="F119" s="309"/>
      <c r="G119" s="309"/>
      <c r="H119" s="309"/>
      <c r="I119" s="309"/>
      <c r="J119" s="306"/>
      <c r="K119" s="306"/>
      <c r="L119" s="313"/>
      <c r="M119" s="306"/>
      <c r="N119" s="306"/>
      <c r="P119" s="306"/>
      <c r="Q119" s="303"/>
    </row>
    <row r="120" spans="1:17">
      <c r="B120" s="304" t="s">
        <v>315</v>
      </c>
      <c r="C120" s="309"/>
      <c r="D120" s="309"/>
      <c r="E120" s="309"/>
      <c r="F120" s="309"/>
      <c r="G120" s="309"/>
      <c r="H120" s="309"/>
      <c r="I120" s="309"/>
      <c r="J120" s="306"/>
      <c r="K120" s="306"/>
      <c r="L120" s="313"/>
      <c r="M120" s="306"/>
      <c r="N120" s="306"/>
      <c r="P120" s="306"/>
      <c r="Q120" s="303"/>
    </row>
    <row r="121" spans="1:17">
      <c r="B121" s="297"/>
      <c r="C121" s="309"/>
      <c r="D121" s="309"/>
      <c r="E121" s="309"/>
      <c r="F121" s="309"/>
      <c r="G121" s="309"/>
      <c r="H121" s="309"/>
      <c r="I121" s="309"/>
      <c r="J121" s="306"/>
      <c r="K121" s="306"/>
      <c r="L121" s="313"/>
      <c r="M121" s="306"/>
      <c r="N121" s="306"/>
      <c r="P121" s="306"/>
      <c r="Q121" s="303"/>
    </row>
    <row r="122" spans="1:17">
      <c r="B122" s="297"/>
      <c r="C122" s="309"/>
      <c r="D122" s="309"/>
      <c r="E122" s="309"/>
      <c r="F122" s="309"/>
      <c r="G122" s="309"/>
      <c r="H122" s="309"/>
      <c r="I122" s="309"/>
      <c r="J122" s="306"/>
      <c r="K122" s="306"/>
      <c r="L122" s="313"/>
      <c r="M122" s="306"/>
      <c r="N122" s="306"/>
      <c r="P122" s="306"/>
      <c r="Q122" s="303"/>
    </row>
    <row r="123" spans="1:17">
      <c r="B123" s="297"/>
      <c r="C123" s="309"/>
      <c r="D123" s="309"/>
      <c r="E123" s="309"/>
      <c r="F123" s="309"/>
      <c r="G123" s="309"/>
      <c r="H123" s="309"/>
      <c r="I123" s="309"/>
      <c r="J123" s="306"/>
      <c r="K123" s="306"/>
      <c r="L123" s="313"/>
      <c r="M123" s="306"/>
      <c r="N123" s="306"/>
      <c r="P123" s="306"/>
      <c r="Q123" s="303"/>
    </row>
    <row r="124" spans="1:17">
      <c r="B124" s="309" t="s">
        <v>104</v>
      </c>
      <c r="C124" s="309"/>
      <c r="D124" s="309"/>
      <c r="E124" s="309"/>
      <c r="F124" s="309"/>
      <c r="G124" s="309"/>
      <c r="H124" s="309"/>
      <c r="I124" s="309"/>
      <c r="J124" s="306"/>
      <c r="K124" s="306"/>
      <c r="L124" s="313"/>
      <c r="M124" s="306"/>
      <c r="N124" s="306"/>
      <c r="P124" s="306"/>
      <c r="Q124" s="303"/>
    </row>
    <row r="125" spans="1:17">
      <c r="B125" s="309"/>
      <c r="C125" s="309"/>
      <c r="D125" s="309"/>
      <c r="E125" s="309"/>
      <c r="F125" s="309"/>
      <c r="G125" s="309"/>
      <c r="H125" s="309"/>
      <c r="I125" s="309"/>
      <c r="J125" s="306"/>
      <c r="K125" s="306"/>
      <c r="L125" s="313"/>
      <c r="M125" s="306"/>
      <c r="N125" s="306"/>
      <c r="P125" s="306"/>
      <c r="Q125" s="303"/>
    </row>
    <row r="126" spans="1:17">
      <c r="A126" t="s">
        <v>275</v>
      </c>
      <c r="B126" s="317" t="s">
        <v>86</v>
      </c>
      <c r="C126" s="317"/>
      <c r="D126" s="317" t="s">
        <v>88</v>
      </c>
      <c r="E126" s="317"/>
      <c r="F126" s="317"/>
      <c r="G126" s="317"/>
      <c r="H126" s="317"/>
      <c r="I126" s="317"/>
      <c r="J126" s="318"/>
      <c r="K126" s="318"/>
      <c r="L126" s="319"/>
      <c r="M126" s="318"/>
      <c r="N126" s="318"/>
      <c r="P126" s="306"/>
      <c r="Q126" s="303"/>
    </row>
    <row r="127" spans="1:17">
      <c r="A127" t="s">
        <v>276</v>
      </c>
      <c r="B127" s="309" t="s">
        <v>87</v>
      </c>
      <c r="C127" s="309"/>
      <c r="D127" s="309" t="s">
        <v>303</v>
      </c>
      <c r="E127" s="309"/>
      <c r="F127" s="309"/>
      <c r="G127" s="309"/>
      <c r="H127" s="309"/>
      <c r="I127" s="309"/>
      <c r="J127" s="306"/>
      <c r="K127" s="306"/>
      <c r="L127" s="313"/>
      <c r="M127" s="306"/>
      <c r="N127" s="306"/>
      <c r="P127" s="306"/>
      <c r="Q127" s="303"/>
    </row>
    <row r="128" spans="1:17">
      <c r="B128" s="309"/>
      <c r="C128" s="309"/>
      <c r="D128" s="309"/>
      <c r="E128" s="309"/>
      <c r="F128" s="309"/>
      <c r="G128" s="309"/>
      <c r="H128" s="309"/>
      <c r="I128" s="309"/>
      <c r="J128" s="306"/>
      <c r="K128" s="306"/>
      <c r="L128" s="313"/>
      <c r="M128" s="306"/>
      <c r="N128" s="306"/>
      <c r="P128" s="306"/>
      <c r="Q128" s="303"/>
    </row>
    <row r="129" spans="2:17">
      <c r="B129" s="304"/>
      <c r="C129" s="309"/>
      <c r="D129" s="309"/>
      <c r="E129" s="309"/>
      <c r="F129" s="309"/>
      <c r="G129" s="309"/>
      <c r="H129" s="309"/>
      <c r="I129" s="309"/>
      <c r="J129" s="306"/>
      <c r="K129" s="306"/>
      <c r="L129" s="313"/>
      <c r="M129" s="306"/>
      <c r="N129" s="306"/>
      <c r="P129" s="306"/>
      <c r="Q129" s="303"/>
    </row>
    <row r="130" spans="2:17">
      <c r="B130" s="309" t="s">
        <v>106</v>
      </c>
      <c r="C130" s="309"/>
      <c r="D130" s="309"/>
      <c r="E130" s="309"/>
      <c r="F130" s="309"/>
      <c r="G130" s="309"/>
      <c r="H130" s="309"/>
      <c r="I130" s="309"/>
      <c r="J130" s="306"/>
      <c r="K130" s="306"/>
      <c r="L130" s="313"/>
      <c r="M130" s="306"/>
      <c r="N130" s="306"/>
      <c r="P130" s="306"/>
      <c r="Q130" s="303"/>
    </row>
    <row r="131" spans="2:17">
      <c r="B131" s="309"/>
      <c r="C131" s="309"/>
      <c r="D131" s="304"/>
      <c r="E131" s="309"/>
      <c r="F131" s="309"/>
      <c r="G131" s="309"/>
      <c r="H131" s="309"/>
      <c r="I131" s="309"/>
      <c r="J131" s="306"/>
      <c r="K131" s="306"/>
      <c r="L131" s="313"/>
      <c r="M131" s="306"/>
      <c r="N131" s="306"/>
      <c r="P131" s="306"/>
      <c r="Q131" s="303"/>
    </row>
    <row r="132" spans="2:17">
      <c r="B132" s="309" t="s">
        <v>90</v>
      </c>
      <c r="C132" s="309" t="s">
        <v>305</v>
      </c>
      <c r="D132" s="304" t="s">
        <v>306</v>
      </c>
      <c r="E132" s="309" t="s">
        <v>91</v>
      </c>
      <c r="F132" s="309"/>
      <c r="G132" s="309"/>
      <c r="H132" s="309"/>
      <c r="I132" s="309"/>
      <c r="J132" s="306"/>
      <c r="K132" s="306"/>
      <c r="L132" s="313"/>
      <c r="M132" s="306"/>
      <c r="N132" s="306"/>
      <c r="P132" s="306"/>
      <c r="Q132" s="303"/>
    </row>
    <row r="133" spans="2:17">
      <c r="B133" s="309" t="s">
        <v>302</v>
      </c>
      <c r="C133" s="309">
        <v>0</v>
      </c>
      <c r="D133" s="309">
        <v>-5</v>
      </c>
      <c r="E133" s="309">
        <v>0</v>
      </c>
      <c r="F133" s="309"/>
      <c r="G133" s="309"/>
      <c r="H133" s="309"/>
      <c r="I133" s="309"/>
      <c r="J133" s="306"/>
      <c r="K133" s="306"/>
      <c r="L133" s="313"/>
      <c r="M133" s="306"/>
      <c r="N133" s="306"/>
      <c r="P133" s="306"/>
      <c r="Q133" s="303"/>
    </row>
    <row r="134" spans="2:17">
      <c r="B134" s="309" t="s">
        <v>303</v>
      </c>
      <c r="C134" s="309">
        <v>7</v>
      </c>
      <c r="D134" s="309">
        <v>3</v>
      </c>
      <c r="E134" s="309">
        <v>4</v>
      </c>
      <c r="F134" s="309"/>
      <c r="G134" s="309"/>
      <c r="H134" s="309"/>
      <c r="I134" s="309"/>
      <c r="J134" s="306"/>
      <c r="K134" s="306"/>
      <c r="L134" s="313"/>
      <c r="M134" s="306"/>
      <c r="N134" s="306"/>
      <c r="P134" s="306"/>
      <c r="Q134" s="303"/>
    </row>
    <row r="135" spans="2:17">
      <c r="B135" s="304" t="s">
        <v>88</v>
      </c>
      <c r="C135" s="309">
        <v>7</v>
      </c>
      <c r="D135" s="309">
        <v>4</v>
      </c>
      <c r="E135" s="309">
        <v>5</v>
      </c>
      <c r="F135" s="309"/>
      <c r="G135" s="309"/>
      <c r="H135" s="309"/>
      <c r="I135" s="309"/>
      <c r="J135" s="306"/>
      <c r="K135" s="306"/>
      <c r="L135" s="313"/>
      <c r="M135" s="306"/>
      <c r="N135" s="306"/>
      <c r="P135" s="306"/>
      <c r="Q135" s="303"/>
    </row>
    <row r="136" spans="2:17" ht="15.75" thickBot="1">
      <c r="B136" s="309" t="s">
        <v>69</v>
      </c>
      <c r="C136" s="309">
        <v>3</v>
      </c>
      <c r="D136" s="309">
        <v>-2</v>
      </c>
      <c r="E136" s="309">
        <v>1</v>
      </c>
      <c r="F136" s="309"/>
      <c r="G136" s="309"/>
      <c r="H136" s="309"/>
      <c r="I136" s="309"/>
      <c r="J136" s="306"/>
      <c r="K136" s="306"/>
      <c r="L136" s="313"/>
      <c r="M136" s="306"/>
      <c r="N136" s="306"/>
      <c r="P136" s="306"/>
      <c r="Q136" s="303"/>
    </row>
    <row r="137" spans="2:17" ht="15.75" thickBot="1">
      <c r="B137" s="314"/>
      <c r="C137" s="314"/>
      <c r="D137" s="314"/>
      <c r="E137" s="314"/>
      <c r="F137" s="309"/>
      <c r="G137" s="309"/>
      <c r="H137" s="309"/>
      <c r="I137" s="309"/>
      <c r="J137" s="306"/>
      <c r="K137" s="306"/>
      <c r="L137" s="313"/>
      <c r="M137" s="306"/>
      <c r="N137" s="306"/>
      <c r="P137" s="306"/>
      <c r="Q137" s="303"/>
    </row>
    <row r="138" spans="2:17" ht="15.75" thickBot="1">
      <c r="B138" s="315"/>
      <c r="C138" s="315"/>
      <c r="D138" s="315"/>
      <c r="E138" s="315"/>
      <c r="F138" s="309"/>
      <c r="G138" s="309"/>
      <c r="H138" s="309"/>
      <c r="I138" s="309"/>
      <c r="J138" s="306"/>
      <c r="K138" s="306"/>
      <c r="L138" s="313"/>
      <c r="M138" s="306"/>
      <c r="N138" s="306"/>
      <c r="P138" s="306"/>
      <c r="Q138" s="303"/>
    </row>
    <row r="139" spans="2:17" ht="15.75" thickBot="1">
      <c r="B139" s="316" t="s">
        <v>107</v>
      </c>
      <c r="C139" s="316"/>
      <c r="D139" s="316"/>
      <c r="E139" s="316"/>
      <c r="F139" s="309"/>
      <c r="G139" s="309"/>
      <c r="H139" s="309"/>
      <c r="I139" s="309"/>
      <c r="J139" s="306"/>
      <c r="K139" s="306"/>
      <c r="L139" s="313"/>
      <c r="M139" s="306"/>
      <c r="N139" s="306"/>
      <c r="P139" s="306"/>
      <c r="Q139" s="303"/>
    </row>
    <row r="140" spans="2:17" ht="15.75" thickBot="1">
      <c r="B140" s="315" t="s">
        <v>108</v>
      </c>
      <c r="C140" s="315"/>
      <c r="D140" s="315"/>
      <c r="E140" s="315"/>
      <c r="F140" s="309"/>
      <c r="G140" s="309"/>
      <c r="H140" s="309"/>
      <c r="I140" s="309"/>
      <c r="J140" s="306"/>
      <c r="K140" s="306"/>
      <c r="L140" s="313"/>
      <c r="M140" s="306"/>
      <c r="N140" s="306"/>
      <c r="P140" s="306"/>
      <c r="Q140" s="303"/>
    </row>
    <row r="141" spans="2:17" ht="15.75" thickBot="1">
      <c r="B141" s="316"/>
      <c r="C141" s="316"/>
      <c r="D141" s="316"/>
      <c r="E141" s="316"/>
      <c r="F141" s="309"/>
      <c r="G141" s="309"/>
      <c r="H141" s="309"/>
      <c r="I141" s="309"/>
      <c r="J141" s="306"/>
      <c r="K141" s="306"/>
      <c r="L141" s="313"/>
      <c r="M141" s="306"/>
      <c r="N141" s="306"/>
      <c r="P141" s="306"/>
      <c r="Q141" s="303"/>
    </row>
    <row r="142" spans="2:17">
      <c r="B142" s="309"/>
      <c r="C142" s="309"/>
      <c r="D142" s="309"/>
      <c r="E142" s="309"/>
      <c r="F142" s="309"/>
      <c r="G142" s="309"/>
      <c r="H142" s="309"/>
      <c r="I142" s="309"/>
      <c r="J142" s="306"/>
      <c r="K142" s="306"/>
      <c r="L142" s="313"/>
      <c r="M142" s="306"/>
      <c r="N142" s="306"/>
      <c r="P142" s="306"/>
      <c r="Q142" s="303"/>
    </row>
    <row r="143" spans="2:17">
      <c r="B143" s="309"/>
      <c r="C143" s="309"/>
      <c r="D143" s="309"/>
      <c r="E143" s="309"/>
      <c r="F143" s="309"/>
      <c r="G143" s="309"/>
      <c r="H143" s="309"/>
      <c r="I143" s="309"/>
      <c r="J143" s="306"/>
      <c r="K143" s="306"/>
      <c r="L143" s="313"/>
      <c r="M143" s="306"/>
      <c r="N143" s="306"/>
      <c r="P143" s="306"/>
      <c r="Q143" s="303"/>
    </row>
    <row r="144" spans="2:17">
      <c r="B144" s="304"/>
      <c r="C144" s="309"/>
      <c r="D144" s="309"/>
      <c r="E144" s="309"/>
      <c r="F144" s="309"/>
      <c r="G144" s="309"/>
      <c r="H144" s="309"/>
      <c r="I144" s="309"/>
      <c r="J144" s="306"/>
      <c r="K144" s="306"/>
      <c r="L144" s="313"/>
      <c r="M144" s="306"/>
      <c r="N144" s="306"/>
      <c r="P144" s="306"/>
      <c r="Q144" s="303"/>
    </row>
    <row r="145" spans="2:17">
      <c r="B145" s="297"/>
      <c r="C145" s="309"/>
      <c r="D145" s="309"/>
      <c r="E145" s="309"/>
      <c r="F145" s="309"/>
      <c r="G145" s="309"/>
      <c r="H145" s="309"/>
      <c r="I145" s="309"/>
      <c r="J145" s="306"/>
      <c r="K145" s="306"/>
      <c r="L145" s="313"/>
      <c r="M145" s="306"/>
      <c r="N145" s="306"/>
      <c r="P145" s="306"/>
      <c r="Q145" s="303"/>
    </row>
    <row r="146" spans="2:17">
      <c r="B146" s="297"/>
      <c r="C146" s="309"/>
      <c r="D146" s="309"/>
      <c r="E146" s="309"/>
      <c r="F146" s="309"/>
      <c r="G146" s="309"/>
      <c r="H146" s="309"/>
      <c r="I146" s="309"/>
      <c r="J146" s="306"/>
      <c r="K146" s="306"/>
      <c r="L146" s="313"/>
      <c r="M146" s="306"/>
      <c r="N146" s="306"/>
      <c r="P146" s="306"/>
      <c r="Q146" s="303"/>
    </row>
    <row r="147" spans="2:17">
      <c r="B147" s="297"/>
      <c r="C147" s="309"/>
      <c r="D147" s="309"/>
      <c r="E147" s="309"/>
      <c r="F147" s="309"/>
      <c r="G147" s="309"/>
      <c r="H147" s="309"/>
      <c r="I147" s="309"/>
      <c r="J147" s="306"/>
      <c r="K147" s="306"/>
      <c r="L147" s="313"/>
      <c r="M147" s="306"/>
      <c r="N147" s="306"/>
      <c r="P147" s="306"/>
      <c r="Q147" s="303"/>
    </row>
    <row r="148" spans="2:17">
      <c r="B148" s="309"/>
      <c r="C148" s="309"/>
      <c r="D148" s="309"/>
      <c r="E148" s="309"/>
      <c r="F148" s="309"/>
      <c r="G148" s="309"/>
      <c r="H148" s="309"/>
      <c r="I148" s="309"/>
      <c r="J148" s="306"/>
      <c r="K148" s="306"/>
      <c r="L148" s="313"/>
      <c r="M148" s="306"/>
      <c r="N148" s="306"/>
      <c r="P148" s="306"/>
      <c r="Q148" s="303"/>
    </row>
    <row r="149" spans="2:17">
      <c r="B149" s="309"/>
      <c r="C149" s="309"/>
      <c r="D149" s="309"/>
      <c r="E149" s="309"/>
      <c r="F149" s="309"/>
      <c r="G149" s="309"/>
      <c r="H149" s="309"/>
      <c r="I149" s="309"/>
      <c r="J149" s="306"/>
      <c r="K149" s="306"/>
      <c r="L149" s="313"/>
      <c r="M149" s="306"/>
      <c r="N149" s="306"/>
      <c r="P149" s="306"/>
      <c r="Q149" s="303"/>
    </row>
    <row r="150" spans="2:17">
      <c r="B150" s="317"/>
      <c r="C150" s="317"/>
      <c r="D150" s="317"/>
      <c r="E150" s="317"/>
      <c r="F150" s="317"/>
      <c r="G150" s="317"/>
      <c r="H150" s="317"/>
      <c r="I150" s="317"/>
      <c r="J150" s="318"/>
      <c r="K150" s="318"/>
      <c r="L150" s="319"/>
      <c r="M150" s="318"/>
      <c r="N150" s="318"/>
      <c r="P150" s="306"/>
      <c r="Q150" s="303"/>
    </row>
    <row r="151" spans="2:17">
      <c r="B151" s="309"/>
      <c r="C151" s="309"/>
      <c r="D151" s="309"/>
      <c r="E151" s="309"/>
      <c r="F151" s="309"/>
      <c r="G151" s="309"/>
      <c r="H151" s="309"/>
      <c r="I151" s="309"/>
      <c r="J151" s="306"/>
      <c r="K151" s="306"/>
      <c r="L151" s="313"/>
      <c r="M151" s="306"/>
      <c r="N151" s="306"/>
      <c r="P151" s="306"/>
      <c r="Q151" s="303"/>
    </row>
    <row r="152" spans="2:17">
      <c r="B152" s="309"/>
      <c r="C152" s="309"/>
      <c r="D152" s="309"/>
      <c r="E152" s="309"/>
      <c r="F152" s="309"/>
      <c r="G152" s="309"/>
      <c r="H152" s="309"/>
      <c r="I152" s="309"/>
      <c r="J152" s="306"/>
      <c r="K152" s="306"/>
      <c r="L152" s="313"/>
      <c r="M152" s="306"/>
      <c r="N152" s="306"/>
      <c r="P152" s="306"/>
      <c r="Q152" s="303"/>
    </row>
    <row r="153" spans="2:17">
      <c r="B153" s="304"/>
      <c r="C153" s="309"/>
      <c r="D153" s="309"/>
      <c r="E153" s="309"/>
      <c r="F153" s="309"/>
      <c r="G153" s="309"/>
      <c r="H153" s="309"/>
      <c r="I153" s="309"/>
      <c r="J153" s="306"/>
      <c r="K153" s="306"/>
      <c r="L153" s="313"/>
      <c r="M153" s="306"/>
      <c r="N153" s="306"/>
      <c r="P153" s="306"/>
      <c r="Q153" s="303"/>
    </row>
    <row r="154" spans="2:17">
      <c r="B154" s="309"/>
      <c r="C154" s="309"/>
      <c r="D154" s="309"/>
      <c r="E154" s="309"/>
      <c r="F154" s="309"/>
      <c r="G154" s="309"/>
      <c r="H154" s="309"/>
      <c r="I154" s="309"/>
      <c r="J154" s="306"/>
      <c r="K154" s="306"/>
      <c r="L154" s="313"/>
      <c r="M154" s="306"/>
      <c r="N154" s="306"/>
      <c r="P154" s="306"/>
      <c r="Q154" s="303"/>
    </row>
    <row r="155" spans="2:17">
      <c r="B155" s="309"/>
      <c r="C155" s="309"/>
      <c r="D155" s="304"/>
      <c r="E155" s="309"/>
      <c r="F155" s="309"/>
      <c r="G155" s="309"/>
      <c r="H155" s="309"/>
      <c r="I155" s="309"/>
      <c r="J155" s="306"/>
      <c r="K155" s="306"/>
      <c r="L155" s="313"/>
      <c r="M155" s="306"/>
      <c r="N155" s="306"/>
      <c r="P155" s="306"/>
      <c r="Q155" s="303"/>
    </row>
    <row r="156" spans="2:17">
      <c r="B156" s="309"/>
      <c r="C156" s="309"/>
      <c r="D156" s="304"/>
      <c r="E156" s="309"/>
      <c r="F156" s="309"/>
      <c r="G156" s="309"/>
      <c r="H156" s="309"/>
      <c r="I156" s="309"/>
      <c r="J156" s="306"/>
      <c r="K156" s="306"/>
      <c r="L156" s="313"/>
      <c r="M156" s="306"/>
      <c r="N156" s="306"/>
      <c r="P156" s="306"/>
      <c r="Q156" s="303"/>
    </row>
    <row r="157" spans="2:17">
      <c r="B157" s="309"/>
      <c r="C157" s="309"/>
      <c r="D157" s="309"/>
      <c r="E157" s="309"/>
      <c r="F157" s="309"/>
      <c r="G157" s="309"/>
      <c r="H157" s="309"/>
      <c r="I157" s="309"/>
      <c r="J157" s="306"/>
      <c r="K157" s="306"/>
      <c r="L157" s="313"/>
      <c r="M157" s="306"/>
      <c r="N157" s="306"/>
      <c r="P157" s="306"/>
      <c r="Q157" s="303"/>
    </row>
    <row r="158" spans="2:17">
      <c r="B158" s="309"/>
      <c r="C158" s="309"/>
      <c r="D158" s="309"/>
      <c r="E158" s="309"/>
      <c r="F158" s="309"/>
      <c r="G158" s="309"/>
      <c r="H158" s="309"/>
      <c r="I158" s="309"/>
      <c r="J158" s="306"/>
      <c r="K158" s="306"/>
      <c r="L158" s="313"/>
      <c r="M158" s="306"/>
      <c r="N158" s="306"/>
      <c r="P158" s="306"/>
      <c r="Q158" s="303"/>
    </row>
    <row r="159" spans="2:17">
      <c r="B159" s="304"/>
      <c r="C159" s="309"/>
      <c r="D159" s="309"/>
      <c r="E159" s="309"/>
      <c r="F159" s="309"/>
      <c r="G159" s="309"/>
      <c r="H159" s="309"/>
      <c r="I159" s="309"/>
      <c r="J159" s="306"/>
      <c r="K159" s="306"/>
      <c r="L159" s="313"/>
      <c r="M159" s="306"/>
      <c r="N159" s="306"/>
      <c r="P159" s="306"/>
      <c r="Q159" s="303"/>
    </row>
    <row r="160" spans="2:17" ht="15.75" thickBot="1">
      <c r="B160" s="309"/>
      <c r="C160" s="309"/>
      <c r="D160" s="309"/>
      <c r="E160" s="309"/>
      <c r="F160" s="309"/>
      <c r="G160" s="309"/>
      <c r="H160" s="309"/>
      <c r="I160" s="309"/>
      <c r="J160" s="306"/>
      <c r="K160" s="306"/>
      <c r="L160" s="313"/>
      <c r="M160" s="306"/>
      <c r="N160" s="306"/>
      <c r="P160" s="306"/>
      <c r="Q160" s="303"/>
    </row>
    <row r="161" spans="2:17" ht="15.75" thickBot="1">
      <c r="B161" s="314"/>
      <c r="C161" s="314"/>
      <c r="D161" s="314"/>
      <c r="E161" s="314"/>
      <c r="F161" s="309"/>
      <c r="G161" s="309"/>
      <c r="H161" s="309"/>
      <c r="I161" s="309"/>
      <c r="J161" s="306"/>
      <c r="K161" s="306"/>
      <c r="L161" s="313"/>
      <c r="M161" s="306"/>
      <c r="N161" s="306"/>
      <c r="P161" s="306"/>
      <c r="Q161" s="303"/>
    </row>
    <row r="162" spans="2:17" ht="15.75" thickBot="1">
      <c r="B162" s="315"/>
      <c r="C162" s="315"/>
      <c r="D162" s="315"/>
      <c r="E162" s="315"/>
      <c r="F162" s="309"/>
      <c r="G162" s="309"/>
      <c r="H162" s="309"/>
      <c r="I162" s="309"/>
      <c r="J162" s="306"/>
      <c r="K162" s="306"/>
      <c r="L162" s="313"/>
      <c r="M162" s="306"/>
      <c r="N162" s="306"/>
      <c r="P162" s="306"/>
      <c r="Q162" s="303"/>
    </row>
    <row r="163" spans="2:17" ht="15.75" thickBot="1">
      <c r="B163" s="316"/>
      <c r="C163" s="316"/>
      <c r="D163" s="316"/>
      <c r="E163" s="316"/>
      <c r="F163" s="309"/>
      <c r="G163" s="309"/>
      <c r="H163" s="309"/>
      <c r="I163" s="309"/>
      <c r="J163" s="306"/>
      <c r="K163" s="306"/>
      <c r="L163" s="313"/>
      <c r="M163" s="306"/>
      <c r="N163" s="306"/>
      <c r="P163" s="306"/>
      <c r="Q163" s="303"/>
    </row>
    <row r="164" spans="2:17" ht="15.75" thickBot="1">
      <c r="B164" s="315"/>
      <c r="C164" s="315"/>
      <c r="D164" s="315"/>
      <c r="E164" s="315"/>
      <c r="F164" s="309"/>
      <c r="G164" s="309"/>
      <c r="H164" s="309"/>
      <c r="I164" s="309"/>
      <c r="J164" s="309"/>
      <c r="K164" s="309"/>
      <c r="L164" s="320"/>
      <c r="M164" s="309"/>
      <c r="N164" s="309"/>
      <c r="P164" s="309"/>
      <c r="Q164" s="303"/>
    </row>
    <row r="165" spans="2:17" ht="15.75" thickBot="1">
      <c r="B165" s="316"/>
      <c r="C165" s="316"/>
      <c r="D165" s="316"/>
      <c r="E165" s="316"/>
      <c r="F165" s="309"/>
      <c r="G165" s="309"/>
      <c r="H165" s="309"/>
      <c r="I165" s="309"/>
      <c r="J165" s="309"/>
      <c r="K165" s="309"/>
      <c r="L165" s="320"/>
      <c r="M165" s="309"/>
      <c r="N165" s="309"/>
      <c r="P165" s="309"/>
      <c r="Q165" s="303"/>
    </row>
    <row r="166" spans="2:17">
      <c r="B166" s="309"/>
      <c r="C166" s="309"/>
      <c r="D166" s="309"/>
      <c r="E166" s="309"/>
      <c r="F166" s="309"/>
      <c r="G166" s="309"/>
      <c r="H166" s="309"/>
      <c r="I166" s="309"/>
      <c r="J166" s="309"/>
      <c r="K166" s="309"/>
      <c r="L166" s="320"/>
      <c r="M166" s="309"/>
      <c r="N166" s="309"/>
      <c r="P166" s="309"/>
      <c r="Q166" s="303"/>
    </row>
    <row r="167" spans="2:17">
      <c r="B167" s="309"/>
      <c r="C167" s="309"/>
      <c r="D167" s="309"/>
      <c r="E167" s="309"/>
      <c r="F167" s="309"/>
      <c r="G167" s="309"/>
      <c r="H167" s="309"/>
      <c r="I167" s="309"/>
      <c r="J167" s="309"/>
      <c r="K167" s="309"/>
      <c r="L167" s="320"/>
      <c r="M167" s="309"/>
      <c r="N167" s="309"/>
      <c r="P167" s="309"/>
      <c r="Q167" s="303"/>
    </row>
    <row r="168" spans="2:17">
      <c r="B168" s="304"/>
      <c r="C168" s="309"/>
      <c r="D168" s="309"/>
      <c r="E168" s="309"/>
      <c r="F168" s="309"/>
      <c r="G168" s="309"/>
      <c r="H168" s="309"/>
      <c r="I168" s="309"/>
      <c r="J168" s="309"/>
      <c r="K168" s="309"/>
      <c r="L168" s="320"/>
      <c r="M168" s="309"/>
      <c r="N168" s="309"/>
      <c r="P168" s="309"/>
      <c r="Q168" s="303"/>
    </row>
    <row r="169" spans="2:17">
      <c r="B169" s="297"/>
      <c r="C169" s="309"/>
      <c r="D169" s="309"/>
      <c r="E169" s="309"/>
      <c r="F169" s="309"/>
      <c r="G169" s="309"/>
      <c r="H169" s="309"/>
      <c r="I169" s="309"/>
      <c r="J169" s="309"/>
      <c r="K169" s="309"/>
      <c r="L169" s="320"/>
      <c r="M169" s="309"/>
      <c r="N169" s="309"/>
      <c r="P169" s="309"/>
      <c r="Q169" s="303"/>
    </row>
    <row r="170" spans="2:17">
      <c r="B170" s="297"/>
      <c r="C170" s="309"/>
      <c r="D170" s="309"/>
      <c r="E170" s="309"/>
      <c r="F170" s="309"/>
      <c r="G170" s="309"/>
      <c r="H170" s="309"/>
      <c r="I170" s="309"/>
      <c r="J170" s="309"/>
      <c r="K170" s="309"/>
      <c r="L170" s="320"/>
      <c r="M170" s="309"/>
      <c r="N170" s="309"/>
      <c r="P170" s="309"/>
      <c r="Q170" s="303"/>
    </row>
    <row r="171" spans="2:17">
      <c r="B171" s="297"/>
      <c r="C171" s="309"/>
      <c r="D171" s="309"/>
      <c r="E171" s="309"/>
      <c r="F171" s="309"/>
      <c r="G171" s="309"/>
      <c r="H171" s="309"/>
      <c r="I171" s="309"/>
      <c r="J171" s="309"/>
      <c r="K171" s="309"/>
      <c r="L171" s="320"/>
      <c r="M171" s="309"/>
      <c r="N171" s="309"/>
      <c r="P171" s="309"/>
      <c r="Q171" s="303"/>
    </row>
    <row r="172" spans="2:17">
      <c r="B172" s="309"/>
      <c r="C172" s="309"/>
      <c r="D172" s="309"/>
      <c r="E172" s="309"/>
      <c r="F172" s="309"/>
      <c r="G172" s="309"/>
      <c r="H172" s="309"/>
      <c r="I172" s="309"/>
      <c r="J172" s="309"/>
      <c r="K172" s="309"/>
      <c r="L172" s="320"/>
      <c r="M172" s="309"/>
      <c r="N172" s="309"/>
      <c r="P172" s="309"/>
      <c r="Q172" s="303"/>
    </row>
    <row r="173" spans="2:17">
      <c r="B173" s="309"/>
      <c r="C173" s="309"/>
      <c r="D173" s="309"/>
      <c r="E173" s="309"/>
      <c r="F173" s="309"/>
      <c r="G173" s="309"/>
      <c r="H173" s="309"/>
      <c r="I173" s="309"/>
      <c r="J173" s="309"/>
      <c r="K173" s="309"/>
      <c r="L173" s="320"/>
      <c r="M173" s="309"/>
      <c r="N173" s="309"/>
      <c r="P173" s="309"/>
      <c r="Q173" s="303"/>
    </row>
    <row r="174" spans="2:17">
      <c r="B174" s="317"/>
      <c r="C174" s="317"/>
      <c r="D174" s="317"/>
      <c r="E174" s="317"/>
      <c r="F174" s="317"/>
      <c r="G174" s="317"/>
      <c r="H174" s="317"/>
      <c r="I174" s="317"/>
      <c r="J174" s="317"/>
      <c r="K174" s="317"/>
      <c r="L174" s="321"/>
      <c r="M174" s="317"/>
      <c r="N174" s="317"/>
      <c r="P174" s="309"/>
      <c r="Q174" s="303"/>
    </row>
    <row r="175" spans="2:17">
      <c r="B175" s="309"/>
      <c r="C175" s="309"/>
      <c r="D175" s="309"/>
      <c r="E175" s="309"/>
      <c r="F175" s="309"/>
      <c r="G175" s="309"/>
      <c r="H175" s="309"/>
      <c r="I175" s="309"/>
      <c r="J175" s="309"/>
      <c r="K175" s="309"/>
      <c r="L175" s="320"/>
      <c r="M175" s="309"/>
      <c r="N175" s="309"/>
      <c r="P175" s="309"/>
      <c r="Q175" s="303"/>
    </row>
    <row r="176" spans="2:17">
      <c r="B176" s="309"/>
      <c r="C176" s="309"/>
      <c r="D176" s="309"/>
      <c r="E176" s="309"/>
      <c r="F176" s="309"/>
      <c r="G176" s="309"/>
      <c r="H176" s="309"/>
      <c r="I176" s="309"/>
      <c r="J176" s="309"/>
      <c r="K176" s="309"/>
      <c r="L176" s="320"/>
      <c r="M176" s="309"/>
      <c r="N176" s="309"/>
      <c r="P176" s="309"/>
      <c r="Q176" s="303"/>
    </row>
    <row r="177" spans="2:17">
      <c r="B177" s="304"/>
      <c r="C177" s="309"/>
      <c r="D177" s="309"/>
      <c r="E177" s="309"/>
      <c r="F177" s="309"/>
      <c r="G177" s="309"/>
      <c r="H177" s="309"/>
      <c r="I177" s="309"/>
      <c r="J177" s="309"/>
      <c r="K177" s="309"/>
      <c r="L177" s="320"/>
      <c r="M177" s="309"/>
      <c r="N177" s="309"/>
      <c r="P177" s="309"/>
      <c r="Q177" s="303"/>
    </row>
    <row r="178" spans="2:17">
      <c r="B178" s="309"/>
      <c r="C178" s="309"/>
      <c r="D178" s="309"/>
      <c r="E178" s="309"/>
      <c r="F178" s="309"/>
      <c r="G178" s="309"/>
      <c r="H178" s="309"/>
      <c r="I178" s="309"/>
      <c r="J178" s="309"/>
      <c r="K178" s="309"/>
      <c r="L178" s="320"/>
      <c r="M178" s="309"/>
      <c r="N178" s="309"/>
      <c r="P178" s="309"/>
      <c r="Q178" s="303"/>
    </row>
    <row r="179" spans="2:17">
      <c r="B179" s="309"/>
      <c r="C179" s="309"/>
      <c r="D179" s="304"/>
      <c r="E179" s="309"/>
      <c r="F179" s="309"/>
      <c r="G179" s="309"/>
      <c r="H179" s="309"/>
      <c r="I179" s="309"/>
      <c r="J179" s="309"/>
      <c r="K179" s="309"/>
      <c r="L179" s="320"/>
      <c r="M179" s="309"/>
      <c r="N179" s="309"/>
      <c r="P179" s="309"/>
      <c r="Q179" s="303"/>
    </row>
    <row r="180" spans="2:17">
      <c r="B180" s="309"/>
      <c r="C180" s="309"/>
      <c r="D180" s="304"/>
      <c r="E180" s="309"/>
      <c r="F180" s="309"/>
      <c r="G180" s="309"/>
      <c r="H180" s="309"/>
      <c r="I180" s="309"/>
      <c r="J180" s="309"/>
      <c r="K180" s="309"/>
      <c r="L180" s="320"/>
      <c r="M180" s="309"/>
      <c r="N180" s="309"/>
      <c r="P180" s="309"/>
      <c r="Q180" s="303"/>
    </row>
    <row r="181" spans="2:17">
      <c r="B181" s="309"/>
      <c r="C181" s="309"/>
      <c r="D181" s="309"/>
      <c r="E181" s="309"/>
      <c r="F181" s="309"/>
      <c r="G181" s="309"/>
      <c r="H181" s="309"/>
      <c r="I181" s="309"/>
      <c r="J181" s="309"/>
      <c r="K181" s="309"/>
      <c r="L181" s="320"/>
      <c r="M181" s="309"/>
      <c r="N181" s="309"/>
      <c r="P181" s="309"/>
      <c r="Q181" s="303"/>
    </row>
    <row r="182" spans="2:17">
      <c r="B182" s="309"/>
      <c r="C182" s="309"/>
      <c r="D182" s="309"/>
      <c r="E182" s="309"/>
      <c r="F182" s="309"/>
      <c r="G182" s="309"/>
      <c r="H182" s="309"/>
      <c r="I182" s="309"/>
      <c r="J182" s="309"/>
      <c r="K182" s="309"/>
      <c r="L182" s="320"/>
      <c r="M182" s="309"/>
      <c r="N182" s="309"/>
      <c r="P182" s="309"/>
      <c r="Q182" s="303"/>
    </row>
    <row r="183" spans="2:17">
      <c r="B183" s="304"/>
      <c r="C183" s="309"/>
      <c r="D183" s="309"/>
      <c r="E183" s="309"/>
      <c r="F183" s="309"/>
      <c r="G183" s="309"/>
      <c r="H183" s="309"/>
      <c r="I183" s="309"/>
      <c r="J183" s="309"/>
      <c r="K183" s="309"/>
      <c r="L183" s="320"/>
      <c r="M183" s="309"/>
      <c r="N183" s="309"/>
      <c r="P183" s="309"/>
      <c r="Q183" s="303"/>
    </row>
    <row r="184" spans="2:17" ht="15.75" thickBot="1">
      <c r="B184" s="309"/>
      <c r="C184" s="309"/>
      <c r="D184" s="309"/>
      <c r="E184" s="309"/>
      <c r="F184" s="309"/>
      <c r="G184" s="309"/>
      <c r="H184" s="309"/>
      <c r="I184" s="309"/>
      <c r="J184" s="309"/>
      <c r="K184" s="309"/>
      <c r="L184" s="320"/>
      <c r="M184" s="309"/>
      <c r="N184" s="309"/>
      <c r="P184" s="309"/>
      <c r="Q184" s="303"/>
    </row>
    <row r="185" spans="2:17" ht="15.75" thickBot="1">
      <c r="B185" s="314"/>
      <c r="C185" s="314"/>
      <c r="D185" s="314"/>
      <c r="E185" s="314"/>
      <c r="F185" s="309"/>
      <c r="G185" s="309"/>
      <c r="H185" s="309"/>
      <c r="I185" s="309"/>
      <c r="J185" s="309"/>
      <c r="K185" s="309"/>
      <c r="L185" s="320"/>
      <c r="M185" s="309"/>
      <c r="N185" s="309"/>
      <c r="P185" s="309"/>
      <c r="Q185" s="303"/>
    </row>
    <row r="186" spans="2:17" ht="15.75" thickBot="1">
      <c r="B186" s="315"/>
      <c r="C186" s="315"/>
      <c r="D186" s="315"/>
      <c r="E186" s="315"/>
      <c r="F186" s="309"/>
      <c r="G186" s="309"/>
      <c r="H186" s="309"/>
      <c r="I186" s="309"/>
      <c r="J186" s="309"/>
      <c r="K186" s="309"/>
      <c r="L186" s="320"/>
      <c r="M186" s="309"/>
      <c r="N186" s="309"/>
      <c r="P186" s="309"/>
      <c r="Q186" s="303"/>
    </row>
    <row r="187" spans="2:17" ht="15.75" thickBot="1">
      <c r="B187" s="316"/>
      <c r="C187" s="316"/>
      <c r="D187" s="316"/>
      <c r="E187" s="316"/>
      <c r="F187" s="309"/>
      <c r="G187" s="309"/>
      <c r="H187" s="309"/>
      <c r="I187" s="309"/>
      <c r="J187" s="309"/>
      <c r="K187" s="309"/>
      <c r="L187" s="320"/>
      <c r="M187" s="309"/>
      <c r="N187" s="309"/>
      <c r="P187" s="309"/>
      <c r="Q187" s="303"/>
    </row>
    <row r="188" spans="2:17" ht="15.75" thickBot="1">
      <c r="B188" s="315"/>
      <c r="C188" s="315"/>
      <c r="D188" s="315"/>
      <c r="E188" s="315"/>
      <c r="F188" s="309"/>
      <c r="G188" s="309"/>
      <c r="H188" s="309"/>
      <c r="I188" s="309"/>
      <c r="J188" s="309"/>
      <c r="K188" s="309"/>
      <c r="L188" s="320"/>
      <c r="M188" s="309"/>
      <c r="N188" s="309"/>
      <c r="P188" s="309"/>
      <c r="Q188" s="303"/>
    </row>
    <row r="189" spans="2:17" ht="15.75" thickBot="1">
      <c r="B189" s="316"/>
      <c r="C189" s="316"/>
      <c r="D189" s="316"/>
      <c r="E189" s="316"/>
      <c r="F189" s="309"/>
      <c r="G189" s="309"/>
      <c r="H189" s="309"/>
      <c r="I189" s="309"/>
      <c r="J189" s="309"/>
      <c r="K189" s="309"/>
      <c r="L189" s="320"/>
      <c r="M189" s="309"/>
      <c r="N189" s="309"/>
      <c r="P189" s="309"/>
      <c r="Q189" s="303"/>
    </row>
    <row r="190" spans="2:17">
      <c r="B190" s="309"/>
      <c r="C190" s="309"/>
      <c r="D190" s="309"/>
      <c r="E190" s="309"/>
      <c r="F190" s="309"/>
      <c r="G190" s="309"/>
      <c r="H190" s="309"/>
      <c r="I190" s="309"/>
      <c r="J190" s="309"/>
      <c r="K190" s="309"/>
      <c r="L190" s="320"/>
      <c r="M190" s="309"/>
      <c r="N190" s="309"/>
      <c r="P190" s="309"/>
      <c r="Q190" s="303"/>
    </row>
    <row r="191" spans="2:17">
      <c r="B191" s="309"/>
      <c r="C191" s="309"/>
      <c r="D191" s="309"/>
      <c r="E191" s="309"/>
      <c r="F191" s="309"/>
      <c r="G191" s="309"/>
      <c r="H191" s="309"/>
      <c r="I191" s="309"/>
      <c r="J191" s="309"/>
      <c r="K191" s="309"/>
      <c r="L191" s="320"/>
      <c r="M191" s="309"/>
      <c r="N191" s="309"/>
      <c r="P191" s="309"/>
      <c r="Q191" s="303"/>
    </row>
    <row r="192" spans="2:17">
      <c r="B192" s="304"/>
      <c r="C192" s="309"/>
      <c r="D192" s="309"/>
      <c r="E192" s="309"/>
      <c r="F192" s="309"/>
      <c r="G192" s="309"/>
      <c r="H192" s="309"/>
      <c r="I192" s="309"/>
      <c r="J192" s="309"/>
      <c r="K192" s="309"/>
      <c r="L192" s="320"/>
      <c r="M192" s="309"/>
      <c r="N192" s="309"/>
      <c r="P192" s="309"/>
      <c r="Q192" s="303"/>
    </row>
    <row r="193" spans="2:17">
      <c r="B193" s="297"/>
      <c r="C193" s="309"/>
      <c r="D193" s="309"/>
      <c r="E193" s="309"/>
      <c r="F193" s="309"/>
      <c r="G193" s="309"/>
      <c r="H193" s="309"/>
      <c r="I193" s="309"/>
      <c r="J193" s="309"/>
      <c r="K193" s="309"/>
      <c r="L193" s="320"/>
      <c r="M193" s="309"/>
      <c r="N193" s="309"/>
      <c r="P193" s="309"/>
      <c r="Q193" s="303"/>
    </row>
    <row r="194" spans="2:17">
      <c r="B194" s="297"/>
      <c r="C194" s="309"/>
      <c r="D194" s="309"/>
      <c r="E194" s="309"/>
      <c r="F194" s="309"/>
      <c r="G194" s="309"/>
      <c r="H194" s="309"/>
      <c r="I194" s="309"/>
      <c r="J194" s="309"/>
      <c r="K194" s="309"/>
      <c r="L194" s="320"/>
      <c r="M194" s="309"/>
      <c r="N194" s="309"/>
      <c r="P194" s="309"/>
      <c r="Q194" s="303"/>
    </row>
    <row r="195" spans="2:17">
      <c r="B195" s="297"/>
      <c r="C195" s="309"/>
      <c r="D195" s="309"/>
      <c r="E195" s="309"/>
      <c r="F195" s="309"/>
      <c r="G195" s="309"/>
      <c r="H195" s="309"/>
      <c r="I195" s="309"/>
      <c r="J195" s="309"/>
      <c r="K195" s="309"/>
      <c r="L195" s="320"/>
      <c r="M195" s="309"/>
      <c r="N195" s="309"/>
      <c r="P195" s="309"/>
      <c r="Q195" s="303"/>
    </row>
    <row r="196" spans="2:17">
      <c r="B196" s="309"/>
      <c r="C196" s="309"/>
      <c r="D196" s="309"/>
      <c r="E196" s="309"/>
      <c r="F196" s="309"/>
      <c r="G196" s="309"/>
      <c r="H196" s="309"/>
      <c r="I196" s="309"/>
      <c r="J196" s="309"/>
      <c r="K196" s="309"/>
      <c r="L196" s="320"/>
      <c r="M196" s="309"/>
      <c r="N196" s="309"/>
      <c r="P196" s="309"/>
      <c r="Q196" s="303"/>
    </row>
    <row r="197" spans="2:17">
      <c r="B197" s="309"/>
      <c r="C197" s="309"/>
      <c r="D197" s="309"/>
      <c r="E197" s="309"/>
      <c r="F197" s="309"/>
      <c r="G197" s="309"/>
      <c r="H197" s="309"/>
      <c r="I197" s="309"/>
      <c r="J197" s="309"/>
      <c r="K197" s="317"/>
      <c r="L197" s="321"/>
      <c r="M197" s="317"/>
      <c r="N197" s="317"/>
      <c r="P197" s="309"/>
      <c r="Q197" s="303"/>
    </row>
    <row r="198" spans="2:17">
      <c r="B198" s="317"/>
      <c r="C198" s="317"/>
      <c r="D198" s="317"/>
      <c r="E198" s="317"/>
      <c r="F198" s="317"/>
      <c r="G198" s="317"/>
      <c r="H198" s="317"/>
      <c r="I198" s="317"/>
      <c r="J198" s="317"/>
      <c r="K198" s="309"/>
      <c r="L198" s="320"/>
      <c r="M198" s="309"/>
      <c r="N198" s="309"/>
      <c r="P198" s="309"/>
      <c r="Q198" s="303"/>
    </row>
    <row r="199" spans="2:17">
      <c r="B199" s="309"/>
      <c r="C199" s="309"/>
      <c r="D199" s="309"/>
      <c r="E199" s="309"/>
      <c r="F199" s="309"/>
      <c r="G199" s="309"/>
      <c r="H199" s="309"/>
      <c r="I199" s="309"/>
      <c r="J199" s="309"/>
      <c r="K199" s="309"/>
      <c r="L199" s="320"/>
      <c r="M199" s="309"/>
      <c r="N199" s="309"/>
      <c r="P199" s="309"/>
      <c r="Q199" s="303"/>
    </row>
    <row r="200" spans="2:17">
      <c r="B200" s="309"/>
      <c r="C200" s="309"/>
      <c r="D200" s="309"/>
      <c r="E200" s="309"/>
      <c r="F200" s="309"/>
      <c r="G200" s="309"/>
      <c r="H200" s="309"/>
      <c r="I200" s="309"/>
      <c r="J200" s="309"/>
      <c r="K200" s="309"/>
      <c r="L200" s="320"/>
      <c r="M200" s="309"/>
      <c r="N200" s="309"/>
      <c r="P200" s="309"/>
      <c r="Q200" s="303"/>
    </row>
    <row r="201" spans="2:17">
      <c r="B201" s="304"/>
      <c r="C201" s="309"/>
      <c r="D201" s="309"/>
      <c r="E201" s="309"/>
      <c r="F201" s="309"/>
      <c r="G201" s="309"/>
      <c r="H201" s="309"/>
      <c r="I201" s="309"/>
      <c r="J201" s="309"/>
      <c r="K201" s="309"/>
      <c r="L201" s="320"/>
      <c r="M201" s="309"/>
      <c r="N201" s="309"/>
      <c r="P201" s="309"/>
      <c r="Q201" s="303"/>
    </row>
    <row r="202" spans="2:17">
      <c r="B202" s="309"/>
      <c r="C202" s="309"/>
      <c r="D202" s="309"/>
      <c r="E202" s="309"/>
      <c r="F202" s="309"/>
      <c r="G202" s="309"/>
      <c r="H202" s="309"/>
      <c r="I202" s="309"/>
      <c r="J202" s="309"/>
      <c r="K202" s="309"/>
      <c r="L202" s="320"/>
      <c r="M202" s="309"/>
      <c r="N202" s="309"/>
      <c r="P202" s="309"/>
      <c r="Q202" s="303"/>
    </row>
    <row r="203" spans="2:17">
      <c r="B203" s="309"/>
      <c r="C203" s="309"/>
      <c r="D203" s="304"/>
      <c r="E203" s="309"/>
      <c r="F203" s="309"/>
      <c r="G203" s="309"/>
      <c r="H203" s="309"/>
      <c r="I203" s="309"/>
      <c r="J203" s="309"/>
      <c r="K203" s="309"/>
      <c r="L203" s="320"/>
      <c r="M203" s="309"/>
      <c r="N203" s="309"/>
      <c r="P203" s="309"/>
      <c r="Q203" s="303"/>
    </row>
    <row r="204" spans="2:17">
      <c r="B204" s="309"/>
      <c r="C204" s="309"/>
      <c r="D204" s="304"/>
      <c r="E204" s="309"/>
      <c r="F204" s="309"/>
      <c r="G204" s="309"/>
      <c r="H204" s="309"/>
      <c r="I204" s="309"/>
      <c r="J204" s="309"/>
      <c r="K204" s="309"/>
      <c r="L204" s="320"/>
      <c r="M204" s="309"/>
      <c r="N204" s="309"/>
      <c r="P204" s="309"/>
      <c r="Q204" s="303"/>
    </row>
    <row r="205" spans="2:17">
      <c r="B205" s="309"/>
      <c r="C205" s="309"/>
      <c r="D205" s="309"/>
      <c r="E205" s="309"/>
      <c r="F205" s="309"/>
      <c r="G205" s="309"/>
      <c r="H205" s="309"/>
      <c r="I205" s="309"/>
      <c r="J205" s="309"/>
      <c r="K205" s="309"/>
      <c r="L205" s="320"/>
      <c r="M205" s="309"/>
      <c r="N205" s="309"/>
      <c r="P205" s="309"/>
      <c r="Q205" s="303"/>
    </row>
    <row r="206" spans="2:17">
      <c r="B206" s="309"/>
      <c r="C206" s="309"/>
      <c r="D206" s="309"/>
      <c r="E206" s="309"/>
      <c r="F206" s="309"/>
      <c r="G206" s="309"/>
      <c r="H206" s="309"/>
      <c r="I206" s="309"/>
      <c r="J206" s="309"/>
      <c r="K206" s="309"/>
      <c r="L206" s="320"/>
      <c r="M206" s="309"/>
      <c r="N206" s="309"/>
      <c r="P206" s="309"/>
      <c r="Q206" s="303"/>
    </row>
    <row r="207" spans="2:17">
      <c r="B207" s="304"/>
      <c r="C207" s="309"/>
      <c r="D207" s="309"/>
      <c r="E207" s="309"/>
      <c r="F207" s="309"/>
      <c r="G207" s="309"/>
      <c r="H207" s="309"/>
      <c r="I207" s="309"/>
      <c r="J207" s="309"/>
      <c r="K207" s="309"/>
      <c r="L207" s="320"/>
      <c r="M207" s="309"/>
      <c r="N207" s="309"/>
      <c r="P207" s="309"/>
      <c r="Q207" s="303"/>
    </row>
    <row r="208" spans="2:17" ht="15.75" thickBot="1">
      <c r="B208" s="309"/>
      <c r="C208" s="309"/>
      <c r="D208" s="309"/>
      <c r="E208" s="309"/>
      <c r="F208" s="309"/>
      <c r="G208" s="309"/>
      <c r="H208" s="309"/>
      <c r="I208" s="309"/>
      <c r="J208" s="309"/>
      <c r="K208" s="309"/>
      <c r="L208" s="320"/>
      <c r="M208" s="309"/>
      <c r="N208" s="309"/>
      <c r="P208" s="309"/>
      <c r="Q208" s="303"/>
    </row>
    <row r="209" spans="2:17" ht="15.75" thickBot="1">
      <c r="B209" s="314"/>
      <c r="C209" s="314"/>
      <c r="D209" s="314"/>
      <c r="E209" s="314"/>
      <c r="F209" s="309"/>
      <c r="G209" s="309"/>
      <c r="H209" s="309"/>
      <c r="I209" s="309"/>
      <c r="J209" s="309"/>
      <c r="K209" s="309"/>
      <c r="L209" s="320"/>
      <c r="M209" s="309"/>
      <c r="N209" s="309"/>
      <c r="P209" s="309"/>
      <c r="Q209" s="303"/>
    </row>
    <row r="210" spans="2:17" ht="15.75" thickBot="1">
      <c r="B210" s="315"/>
      <c r="C210" s="315"/>
      <c r="D210" s="315"/>
      <c r="E210" s="315"/>
      <c r="F210" s="309"/>
      <c r="G210" s="309"/>
      <c r="H210" s="309"/>
      <c r="I210" s="309"/>
      <c r="J210" s="309"/>
      <c r="K210" s="309"/>
      <c r="L210" s="320"/>
      <c r="M210" s="309"/>
      <c r="N210" s="309"/>
      <c r="P210" s="309"/>
      <c r="Q210" s="303"/>
    </row>
    <row r="211" spans="2:17" ht="15.75" thickBot="1">
      <c r="B211" s="316"/>
      <c r="C211" s="316"/>
      <c r="D211" s="316"/>
      <c r="E211" s="316"/>
      <c r="F211" s="309"/>
      <c r="G211" s="309"/>
      <c r="H211" s="309"/>
      <c r="I211" s="309"/>
      <c r="J211" s="309"/>
      <c r="K211" s="309"/>
      <c r="L211" s="320"/>
      <c r="M211" s="309"/>
      <c r="N211" s="309"/>
      <c r="P211" s="309"/>
      <c r="Q211" s="303"/>
    </row>
    <row r="212" spans="2:17" ht="15.75" thickBot="1">
      <c r="B212" s="315"/>
      <c r="C212" s="315"/>
      <c r="D212" s="315"/>
      <c r="E212" s="315"/>
      <c r="F212" s="309"/>
      <c r="G212" s="309"/>
      <c r="H212" s="309"/>
      <c r="I212" s="309"/>
      <c r="J212" s="309"/>
      <c r="K212" s="309"/>
      <c r="L212" s="320"/>
      <c r="M212" s="309"/>
      <c r="N212" s="309"/>
      <c r="P212" s="309"/>
      <c r="Q212" s="303"/>
    </row>
    <row r="213" spans="2:17" ht="15.75" thickBot="1">
      <c r="B213" s="316"/>
      <c r="C213" s="316"/>
      <c r="D213" s="316"/>
      <c r="E213" s="316"/>
      <c r="F213" s="309"/>
      <c r="G213" s="309"/>
      <c r="H213" s="309"/>
      <c r="I213" s="309"/>
      <c r="J213" s="309"/>
      <c r="K213" s="309"/>
      <c r="L213" s="320"/>
      <c r="M213" s="309"/>
      <c r="N213" s="309"/>
      <c r="P213" s="309"/>
      <c r="Q213" s="303"/>
    </row>
    <row r="214" spans="2:17">
      <c r="B214" s="309"/>
      <c r="C214" s="309"/>
      <c r="D214" s="309"/>
      <c r="E214" s="309"/>
      <c r="F214" s="309"/>
      <c r="G214" s="309"/>
      <c r="H214" s="309"/>
      <c r="I214" s="309"/>
      <c r="J214" s="309"/>
      <c r="K214" s="309"/>
      <c r="L214" s="320"/>
      <c r="M214" s="309"/>
      <c r="N214" s="309"/>
      <c r="P214" s="309"/>
      <c r="Q214" s="303"/>
    </row>
    <row r="215" spans="2:17">
      <c r="B215" s="309"/>
      <c r="C215" s="309"/>
      <c r="D215" s="309"/>
      <c r="E215" s="309"/>
      <c r="F215" s="309"/>
      <c r="G215" s="309"/>
      <c r="H215" s="309"/>
      <c r="I215" s="309"/>
      <c r="J215" s="309"/>
      <c r="K215" s="309"/>
      <c r="L215" s="320"/>
      <c r="M215" s="309"/>
      <c r="N215" s="309"/>
      <c r="P215" s="309"/>
      <c r="Q215" s="303"/>
    </row>
    <row r="216" spans="2:17">
      <c r="B216" s="304"/>
      <c r="C216" s="309"/>
      <c r="D216" s="309"/>
      <c r="E216" s="309"/>
      <c r="F216" s="309"/>
      <c r="G216" s="309"/>
      <c r="H216" s="309"/>
      <c r="I216" s="309"/>
      <c r="J216" s="309"/>
      <c r="K216" s="309"/>
      <c r="L216" s="320"/>
      <c r="M216" s="309"/>
      <c r="N216" s="309"/>
      <c r="P216" s="309"/>
      <c r="Q216" s="303"/>
    </row>
    <row r="217" spans="2:17">
      <c r="B217" s="297"/>
      <c r="C217" s="309"/>
      <c r="D217" s="309"/>
      <c r="E217" s="309"/>
      <c r="F217" s="309"/>
      <c r="G217" s="309"/>
      <c r="H217" s="309"/>
      <c r="I217" s="309"/>
      <c r="J217" s="309"/>
      <c r="K217" s="309"/>
      <c r="L217" s="320"/>
      <c r="M217" s="309"/>
      <c r="N217" s="309"/>
      <c r="P217" s="309"/>
      <c r="Q217" s="303"/>
    </row>
    <row r="218" spans="2:17">
      <c r="B218" s="297"/>
      <c r="C218" s="309"/>
      <c r="D218" s="309"/>
      <c r="E218" s="309"/>
      <c r="F218" s="309"/>
      <c r="G218" s="309"/>
      <c r="H218" s="309"/>
      <c r="I218" s="309"/>
      <c r="J218" s="309"/>
      <c r="K218" s="309"/>
      <c r="L218" s="320"/>
      <c r="M218" s="309"/>
      <c r="N218" s="309"/>
      <c r="P218" s="309"/>
      <c r="Q218" s="303"/>
    </row>
    <row r="219" spans="2:17">
      <c r="B219" s="297"/>
      <c r="C219" s="309"/>
      <c r="D219" s="309"/>
      <c r="E219" s="309"/>
      <c r="F219" s="309"/>
      <c r="G219" s="309"/>
      <c r="H219" s="309"/>
      <c r="I219" s="309"/>
      <c r="J219" s="309"/>
      <c r="K219" s="309"/>
      <c r="L219" s="320"/>
      <c r="M219" s="309"/>
      <c r="N219" s="309"/>
      <c r="P219" s="309"/>
      <c r="Q219" s="303"/>
    </row>
    <row r="220" spans="2:17">
      <c r="B220" s="309"/>
      <c r="C220" s="309"/>
      <c r="D220" s="309"/>
      <c r="E220" s="309"/>
      <c r="F220" s="309"/>
      <c r="G220" s="309"/>
      <c r="H220" s="309"/>
      <c r="I220" s="309"/>
      <c r="J220" s="309"/>
      <c r="K220" s="309"/>
      <c r="L220" s="320"/>
      <c r="M220" s="309"/>
      <c r="N220" s="309"/>
      <c r="P220" s="309"/>
      <c r="Q220" s="303"/>
    </row>
    <row r="221" spans="2:17">
      <c r="B221" s="309"/>
      <c r="C221" s="309"/>
      <c r="D221" s="309"/>
      <c r="E221" s="309"/>
      <c r="F221" s="309"/>
      <c r="G221" s="309"/>
      <c r="H221" s="309"/>
      <c r="I221" s="309"/>
      <c r="J221" s="309"/>
      <c r="K221" s="317"/>
      <c r="L221" s="321"/>
      <c r="M221" s="317"/>
      <c r="N221" s="317"/>
      <c r="P221" s="309"/>
      <c r="Q221" s="303"/>
    </row>
    <row r="222" spans="2:17">
      <c r="B222" s="317"/>
      <c r="C222" s="317"/>
      <c r="D222" s="317"/>
      <c r="E222" s="317"/>
      <c r="F222" s="317"/>
      <c r="G222" s="317"/>
      <c r="H222" s="317"/>
      <c r="I222" s="317"/>
      <c r="J222" s="317"/>
      <c r="K222" s="309"/>
      <c r="L222" s="320"/>
      <c r="M222" s="309"/>
      <c r="N222" s="309"/>
      <c r="P222" s="309"/>
      <c r="Q222" s="303"/>
    </row>
    <row r="223" spans="2:17">
      <c r="B223" s="309"/>
      <c r="C223" s="309"/>
      <c r="D223" s="309"/>
      <c r="E223" s="309"/>
      <c r="F223" s="309"/>
      <c r="G223" s="309"/>
      <c r="H223" s="309"/>
      <c r="I223" s="309"/>
      <c r="J223" s="309"/>
      <c r="K223" s="309"/>
      <c r="L223" s="320"/>
      <c r="M223" s="309"/>
      <c r="N223" s="309"/>
      <c r="P223" s="309"/>
      <c r="Q223" s="303"/>
    </row>
    <row r="224" spans="2:17">
      <c r="B224" s="309"/>
      <c r="C224" s="309"/>
      <c r="D224" s="309"/>
      <c r="E224" s="309"/>
      <c r="F224" s="309"/>
      <c r="G224" s="309"/>
      <c r="H224" s="309"/>
      <c r="I224" s="309"/>
      <c r="J224" s="309"/>
      <c r="K224" s="309"/>
      <c r="L224" s="320"/>
      <c r="M224" s="309"/>
      <c r="N224" s="309"/>
      <c r="P224" s="309"/>
      <c r="Q224" s="303"/>
    </row>
    <row r="225" spans="2:17">
      <c r="B225" s="304"/>
      <c r="C225" s="309"/>
      <c r="D225" s="309"/>
      <c r="E225" s="309"/>
      <c r="F225" s="309"/>
      <c r="G225" s="309"/>
      <c r="H225" s="309"/>
      <c r="I225" s="309"/>
      <c r="J225" s="309"/>
      <c r="K225" s="309"/>
      <c r="L225" s="320"/>
      <c r="M225" s="309"/>
      <c r="N225" s="309"/>
      <c r="P225" s="309"/>
      <c r="Q225" s="303"/>
    </row>
    <row r="226" spans="2:17">
      <c r="B226" s="309"/>
      <c r="C226" s="309"/>
      <c r="D226" s="309"/>
      <c r="E226" s="309"/>
      <c r="F226" s="309"/>
      <c r="G226" s="309"/>
      <c r="H226" s="309"/>
      <c r="I226" s="309"/>
      <c r="J226" s="309"/>
      <c r="K226" s="309"/>
      <c r="L226" s="320"/>
      <c r="M226" s="309"/>
      <c r="N226" s="309"/>
      <c r="P226" s="309"/>
      <c r="Q226" s="303"/>
    </row>
    <row r="227" spans="2:17">
      <c r="B227" s="309"/>
      <c r="C227" s="309"/>
      <c r="D227" s="304"/>
      <c r="E227" s="309"/>
      <c r="F227" s="309"/>
      <c r="G227" s="309"/>
      <c r="H227" s="309"/>
      <c r="I227" s="309"/>
      <c r="J227" s="309"/>
      <c r="K227" s="309"/>
      <c r="L227" s="320"/>
      <c r="M227" s="309"/>
      <c r="N227" s="309"/>
      <c r="P227" s="309"/>
      <c r="Q227" s="303"/>
    </row>
    <row r="228" spans="2:17">
      <c r="B228" s="309"/>
      <c r="C228" s="309"/>
      <c r="D228" s="304"/>
      <c r="E228" s="309"/>
      <c r="F228" s="309"/>
      <c r="G228" s="309"/>
      <c r="H228" s="309"/>
      <c r="I228" s="309"/>
      <c r="J228" s="309"/>
      <c r="K228" s="309"/>
      <c r="L228" s="320"/>
      <c r="M228" s="309"/>
      <c r="N228" s="309"/>
      <c r="P228" s="309"/>
      <c r="Q228" s="303"/>
    </row>
    <row r="229" spans="2:17">
      <c r="B229" s="309"/>
      <c r="C229" s="309"/>
      <c r="D229" s="309"/>
      <c r="E229" s="309"/>
      <c r="F229" s="309"/>
      <c r="G229" s="309"/>
      <c r="H229" s="309"/>
      <c r="I229" s="309"/>
      <c r="J229" s="309"/>
      <c r="K229" s="309"/>
      <c r="L229" s="320"/>
      <c r="M229" s="309"/>
      <c r="N229" s="309"/>
      <c r="P229" s="309"/>
      <c r="Q229" s="303"/>
    </row>
    <row r="230" spans="2:17">
      <c r="B230" s="309"/>
      <c r="C230" s="309"/>
      <c r="D230" s="309"/>
      <c r="E230" s="309"/>
      <c r="F230" s="309"/>
      <c r="G230" s="309"/>
      <c r="H230" s="309"/>
      <c r="I230" s="309"/>
      <c r="J230" s="309"/>
      <c r="K230" s="309"/>
      <c r="L230" s="320"/>
      <c r="M230" s="309"/>
      <c r="N230" s="309"/>
      <c r="P230" s="309"/>
      <c r="Q230" s="303"/>
    </row>
    <row r="231" spans="2:17">
      <c r="B231" s="304"/>
      <c r="C231" s="309"/>
      <c r="D231" s="309"/>
      <c r="E231" s="309"/>
      <c r="F231" s="309"/>
      <c r="G231" s="309"/>
      <c r="H231" s="309"/>
      <c r="I231" s="309"/>
      <c r="J231" s="309"/>
      <c r="K231" s="309"/>
      <c r="L231" s="320"/>
      <c r="M231" s="309"/>
      <c r="N231" s="309"/>
      <c r="P231" s="309"/>
      <c r="Q231" s="303"/>
    </row>
    <row r="232" spans="2:17" ht="15.75" thickBot="1">
      <c r="B232" s="309"/>
      <c r="C232" s="309"/>
      <c r="D232" s="309"/>
      <c r="E232" s="309"/>
      <c r="F232" s="309"/>
      <c r="G232" s="309"/>
      <c r="H232" s="309"/>
      <c r="I232" s="309"/>
      <c r="J232" s="309"/>
      <c r="K232" s="309"/>
      <c r="L232" s="320"/>
      <c r="M232" s="309"/>
      <c r="N232" s="309"/>
      <c r="P232" s="309"/>
      <c r="Q232" s="303"/>
    </row>
    <row r="233" spans="2:17" ht="15.75" thickBot="1">
      <c r="B233" s="314"/>
      <c r="C233" s="314"/>
      <c r="D233" s="314"/>
      <c r="E233" s="314"/>
      <c r="F233" s="309"/>
      <c r="G233" s="309"/>
      <c r="H233" s="309"/>
      <c r="I233" s="309"/>
      <c r="J233" s="309"/>
      <c r="K233" s="309"/>
      <c r="L233" s="320"/>
      <c r="M233" s="309"/>
      <c r="N233" s="309"/>
      <c r="P233" s="309"/>
      <c r="Q233" s="303"/>
    </row>
    <row r="234" spans="2:17" ht="15.75" thickBot="1">
      <c r="B234" s="315"/>
      <c r="C234" s="315"/>
      <c r="D234" s="315"/>
      <c r="E234" s="315"/>
      <c r="F234" s="309"/>
      <c r="G234" s="309"/>
      <c r="H234" s="309"/>
      <c r="I234" s="309"/>
      <c r="J234" s="309"/>
      <c r="K234" s="309"/>
      <c r="L234" s="320"/>
      <c r="M234" s="309"/>
      <c r="N234" s="309"/>
      <c r="P234" s="309"/>
      <c r="Q234" s="303"/>
    </row>
    <row r="235" spans="2:17" ht="15.75" thickBot="1">
      <c r="B235" s="316"/>
      <c r="C235" s="316"/>
      <c r="D235" s="316"/>
      <c r="E235" s="316"/>
      <c r="F235" s="309"/>
      <c r="G235" s="309"/>
      <c r="H235" s="309"/>
      <c r="I235" s="309"/>
      <c r="J235" s="309"/>
      <c r="K235" s="309"/>
      <c r="L235" s="320"/>
      <c r="M235" s="309"/>
      <c r="N235" s="309"/>
      <c r="P235" s="309"/>
      <c r="Q235" s="303"/>
    </row>
    <row r="236" spans="2:17" ht="15.75" thickBot="1">
      <c r="B236" s="315"/>
      <c r="C236" s="315"/>
      <c r="D236" s="315"/>
      <c r="E236" s="315"/>
      <c r="F236" s="309"/>
      <c r="G236" s="309"/>
      <c r="H236" s="309"/>
      <c r="I236" s="309"/>
      <c r="J236" s="309"/>
      <c r="K236" s="309"/>
      <c r="L236" s="320"/>
      <c r="M236" s="309"/>
      <c r="N236" s="309"/>
      <c r="P236" s="309"/>
      <c r="Q236" s="303"/>
    </row>
    <row r="237" spans="2:17" ht="15.75" thickBot="1">
      <c r="B237" s="316"/>
      <c r="C237" s="316"/>
      <c r="D237" s="316"/>
      <c r="E237" s="316"/>
      <c r="F237" s="309"/>
      <c r="G237" s="309"/>
      <c r="H237" s="309"/>
      <c r="I237" s="309"/>
      <c r="J237" s="309"/>
      <c r="K237" s="309"/>
      <c r="L237" s="320"/>
      <c r="M237" s="309"/>
      <c r="N237" s="309"/>
      <c r="P237" s="309"/>
      <c r="Q237" s="303"/>
    </row>
    <row r="238" spans="2:17">
      <c r="B238" s="309"/>
      <c r="C238" s="309"/>
      <c r="D238" s="309"/>
      <c r="E238" s="309"/>
      <c r="F238" s="309"/>
      <c r="G238" s="309"/>
      <c r="H238" s="309"/>
      <c r="I238" s="309"/>
      <c r="J238" s="309"/>
      <c r="K238" s="309"/>
      <c r="L238" s="320"/>
      <c r="M238" s="309"/>
      <c r="N238" s="309"/>
      <c r="P238" s="309"/>
      <c r="Q238" s="303"/>
    </row>
    <row r="239" spans="2:17">
      <c r="B239" s="309"/>
      <c r="C239" s="309"/>
      <c r="D239" s="309"/>
      <c r="E239" s="309"/>
      <c r="F239" s="309"/>
      <c r="G239" s="309"/>
      <c r="H239" s="309"/>
      <c r="I239" s="309"/>
      <c r="J239" s="309"/>
      <c r="K239" s="309"/>
      <c r="L239" s="320"/>
      <c r="M239" s="309"/>
      <c r="N239" s="309"/>
      <c r="P239" s="309"/>
      <c r="Q239" s="303"/>
    </row>
    <row r="240" spans="2:17">
      <c r="B240" s="304"/>
      <c r="C240" s="309"/>
      <c r="D240" s="309"/>
      <c r="E240" s="309"/>
      <c r="F240" s="309"/>
      <c r="G240" s="309"/>
      <c r="H240" s="309"/>
      <c r="I240" s="309"/>
      <c r="J240" s="309"/>
      <c r="K240" s="309"/>
      <c r="L240" s="320"/>
      <c r="M240" s="309"/>
      <c r="N240" s="309"/>
      <c r="P240" s="309"/>
      <c r="Q240" s="303"/>
    </row>
    <row r="241" spans="2:17">
      <c r="B241" s="297"/>
      <c r="C241" s="309"/>
      <c r="D241" s="309"/>
      <c r="E241" s="309"/>
      <c r="F241" s="309"/>
      <c r="G241" s="309"/>
      <c r="H241" s="309"/>
      <c r="I241" s="309"/>
      <c r="J241" s="309"/>
      <c r="K241" s="309"/>
      <c r="L241" s="320"/>
      <c r="M241" s="309"/>
      <c r="N241" s="309"/>
      <c r="P241" s="309"/>
      <c r="Q241" s="303"/>
    </row>
    <row r="242" spans="2:17">
      <c r="B242" s="297"/>
      <c r="C242" s="309"/>
      <c r="D242" s="309"/>
      <c r="E242" s="309"/>
      <c r="F242" s="309"/>
      <c r="G242" s="309"/>
      <c r="H242" s="309"/>
      <c r="I242" s="309"/>
      <c r="J242" s="309"/>
      <c r="K242" s="309"/>
      <c r="L242" s="320"/>
      <c r="M242" s="309"/>
      <c r="N242" s="309"/>
      <c r="P242" s="309"/>
      <c r="Q242" s="303"/>
    </row>
    <row r="243" spans="2:17">
      <c r="B243" s="297"/>
      <c r="C243" s="309"/>
      <c r="D243" s="309"/>
      <c r="E243" s="309"/>
      <c r="F243" s="309"/>
      <c r="G243" s="309"/>
      <c r="H243" s="309"/>
      <c r="I243" s="309"/>
      <c r="J243" s="309"/>
      <c r="K243" s="309"/>
      <c r="L243" s="320"/>
      <c r="M243" s="309"/>
      <c r="N243" s="309"/>
      <c r="P243" s="309"/>
      <c r="Q243" s="303"/>
    </row>
    <row r="244" spans="2:17">
      <c r="B244" s="309"/>
      <c r="C244" s="309"/>
      <c r="D244" s="309"/>
      <c r="E244" s="309"/>
      <c r="F244" s="309"/>
      <c r="G244" s="309"/>
      <c r="H244" s="309"/>
      <c r="I244" s="309"/>
      <c r="J244" s="309"/>
      <c r="K244" s="309"/>
      <c r="L244" s="320"/>
      <c r="M244" s="309"/>
      <c r="N244" s="309"/>
      <c r="P244" s="309"/>
      <c r="Q244" s="303"/>
    </row>
    <row r="245" spans="2:17">
      <c r="B245" s="309"/>
      <c r="C245" s="309"/>
      <c r="D245" s="309"/>
      <c r="E245" s="309"/>
      <c r="F245" s="309"/>
      <c r="G245" s="309"/>
      <c r="H245" s="309"/>
      <c r="I245" s="309"/>
      <c r="J245" s="309"/>
      <c r="K245" s="317"/>
      <c r="L245" s="321"/>
      <c r="M245" s="317"/>
      <c r="N245" s="317"/>
      <c r="P245" s="309"/>
      <c r="Q245" s="303"/>
    </row>
    <row r="246" spans="2:17">
      <c r="B246" s="317"/>
      <c r="C246" s="317"/>
      <c r="D246" s="317"/>
      <c r="E246" s="317"/>
      <c r="F246" s="317"/>
      <c r="G246" s="317"/>
      <c r="H246" s="317"/>
      <c r="I246" s="317"/>
      <c r="J246" s="317"/>
      <c r="K246" s="309"/>
      <c r="L246" s="320"/>
      <c r="M246" s="309"/>
      <c r="N246" s="309"/>
      <c r="P246" s="309"/>
      <c r="Q246" s="303"/>
    </row>
    <row r="247" spans="2:17">
      <c r="B247" s="309"/>
      <c r="C247" s="309"/>
      <c r="D247" s="309"/>
      <c r="E247" s="309"/>
      <c r="F247" s="309"/>
      <c r="G247" s="309"/>
      <c r="H247" s="309"/>
      <c r="I247" s="309"/>
      <c r="J247" s="309"/>
      <c r="K247" s="309"/>
      <c r="L247" s="320"/>
      <c r="M247" s="309"/>
      <c r="N247" s="309"/>
      <c r="P247" s="309"/>
      <c r="Q247" s="303"/>
    </row>
    <row r="248" spans="2:17">
      <c r="B248" s="309"/>
      <c r="C248" s="309"/>
      <c r="D248" s="309"/>
      <c r="E248" s="309"/>
      <c r="F248" s="309"/>
      <c r="G248" s="309"/>
      <c r="H248" s="309"/>
      <c r="I248" s="309"/>
      <c r="J248" s="309"/>
      <c r="K248" s="309"/>
      <c r="L248" s="320"/>
      <c r="M248" s="309"/>
      <c r="N248" s="309"/>
      <c r="P248" s="309"/>
      <c r="Q248" s="303"/>
    </row>
    <row r="249" spans="2:17">
      <c r="B249" s="304"/>
      <c r="C249" s="309"/>
      <c r="D249" s="309"/>
      <c r="E249" s="309"/>
      <c r="F249" s="309"/>
      <c r="G249" s="309"/>
      <c r="H249" s="309"/>
      <c r="I249" s="309"/>
      <c r="J249" s="309"/>
      <c r="K249" s="309"/>
      <c r="L249" s="320"/>
      <c r="M249" s="309"/>
      <c r="N249" s="309"/>
      <c r="P249" s="309"/>
      <c r="Q249" s="303"/>
    </row>
    <row r="250" spans="2:17">
      <c r="B250" s="309"/>
      <c r="C250" s="309"/>
      <c r="D250" s="309"/>
      <c r="E250" s="309"/>
      <c r="F250" s="309"/>
      <c r="G250" s="309"/>
      <c r="H250" s="309"/>
      <c r="I250" s="309"/>
      <c r="J250" s="309"/>
      <c r="K250" s="309"/>
      <c r="L250" s="320"/>
      <c r="M250" s="309"/>
      <c r="N250" s="309"/>
      <c r="P250" s="309"/>
      <c r="Q250" s="303"/>
    </row>
    <row r="251" spans="2:17">
      <c r="B251" s="309"/>
      <c r="C251" s="309"/>
      <c r="D251" s="304"/>
      <c r="E251" s="309"/>
      <c r="F251" s="309"/>
      <c r="G251" s="309"/>
      <c r="H251" s="309"/>
      <c r="I251" s="309"/>
      <c r="J251" s="309"/>
      <c r="K251" s="309"/>
      <c r="L251" s="320"/>
      <c r="M251" s="309"/>
      <c r="N251" s="309"/>
      <c r="P251" s="309"/>
      <c r="Q251" s="303"/>
    </row>
    <row r="252" spans="2:17">
      <c r="B252" s="309"/>
      <c r="C252" s="309"/>
      <c r="D252" s="304"/>
      <c r="E252" s="309"/>
      <c r="F252" s="309"/>
      <c r="G252" s="309"/>
      <c r="H252" s="309"/>
      <c r="I252" s="309"/>
      <c r="J252" s="309"/>
      <c r="K252" s="309"/>
      <c r="L252" s="320"/>
      <c r="M252" s="309"/>
      <c r="N252" s="309"/>
      <c r="P252" s="309"/>
      <c r="Q252" s="303"/>
    </row>
    <row r="253" spans="2:17">
      <c r="B253" s="309"/>
      <c r="C253" s="309"/>
      <c r="D253" s="309"/>
      <c r="E253" s="309"/>
      <c r="F253" s="309"/>
      <c r="G253" s="309"/>
      <c r="H253" s="309"/>
      <c r="I253" s="309"/>
      <c r="J253" s="309"/>
      <c r="K253" s="309"/>
      <c r="L253" s="320"/>
      <c r="M253" s="309"/>
      <c r="N253" s="309"/>
      <c r="P253" s="309"/>
      <c r="Q253" s="303"/>
    </row>
    <row r="254" spans="2:17">
      <c r="B254" s="309"/>
      <c r="C254" s="309"/>
      <c r="D254" s="309"/>
      <c r="E254" s="309"/>
      <c r="F254" s="309"/>
      <c r="G254" s="309"/>
      <c r="H254" s="309"/>
      <c r="I254" s="309"/>
      <c r="J254" s="309"/>
      <c r="K254" s="309"/>
      <c r="L254" s="320"/>
      <c r="M254" s="309"/>
      <c r="N254" s="309"/>
      <c r="P254" s="309"/>
      <c r="Q254" s="303"/>
    </row>
    <row r="255" spans="2:17">
      <c r="B255" s="304"/>
      <c r="C255" s="309"/>
      <c r="D255" s="309"/>
      <c r="E255" s="309"/>
      <c r="F255" s="309"/>
      <c r="G255" s="309"/>
      <c r="H255" s="309"/>
      <c r="I255" s="309"/>
      <c r="J255" s="309"/>
      <c r="K255" s="309"/>
      <c r="L255" s="320"/>
      <c r="M255" s="309"/>
      <c r="N255" s="309"/>
      <c r="P255" s="309"/>
      <c r="Q255" s="303"/>
    </row>
    <row r="256" spans="2:17" ht="15.75" thickBot="1">
      <c r="B256" s="309"/>
      <c r="C256" s="309"/>
      <c r="D256" s="309"/>
      <c r="E256" s="309"/>
      <c r="F256" s="309"/>
      <c r="G256" s="309"/>
      <c r="H256" s="309"/>
      <c r="I256" s="309"/>
      <c r="J256" s="309"/>
      <c r="K256" s="309"/>
      <c r="L256" s="320"/>
      <c r="M256" s="309"/>
      <c r="N256" s="309"/>
      <c r="P256" s="309"/>
      <c r="Q256" s="303"/>
    </row>
    <row r="257" spans="2:17" ht="15.75" thickBot="1">
      <c r="B257" s="314"/>
      <c r="C257" s="314"/>
      <c r="D257" s="314"/>
      <c r="E257" s="314"/>
      <c r="F257" s="309"/>
      <c r="G257" s="309"/>
      <c r="H257" s="309"/>
      <c r="I257" s="309"/>
      <c r="J257" s="309"/>
      <c r="K257" s="309"/>
      <c r="L257" s="320"/>
      <c r="M257" s="309"/>
      <c r="N257" s="309"/>
      <c r="P257" s="309"/>
      <c r="Q257" s="303"/>
    </row>
    <row r="258" spans="2:17" ht="15.75" thickBot="1">
      <c r="B258" s="315"/>
      <c r="C258" s="315"/>
      <c r="D258" s="315"/>
      <c r="E258" s="315"/>
      <c r="F258" s="309"/>
      <c r="G258" s="309"/>
      <c r="H258" s="309"/>
      <c r="I258" s="309"/>
      <c r="J258" s="309"/>
      <c r="K258" s="309"/>
      <c r="L258" s="320"/>
      <c r="M258" s="309"/>
      <c r="N258" s="309"/>
      <c r="P258" s="309"/>
      <c r="Q258" s="303"/>
    </row>
    <row r="259" spans="2:17" ht="15.75" thickBot="1">
      <c r="B259" s="316"/>
      <c r="C259" s="316"/>
      <c r="D259" s="316"/>
      <c r="E259" s="316"/>
      <c r="F259" s="309"/>
      <c r="G259" s="309"/>
      <c r="H259" s="309"/>
      <c r="I259" s="309"/>
      <c r="J259" s="309"/>
      <c r="K259" s="309"/>
      <c r="L259" s="320"/>
      <c r="M259" s="309"/>
      <c r="N259" s="309"/>
      <c r="P259" s="309"/>
      <c r="Q259" s="303"/>
    </row>
    <row r="260" spans="2:17" ht="15.75" thickBot="1">
      <c r="B260" s="315"/>
      <c r="C260" s="315"/>
      <c r="D260" s="315"/>
      <c r="E260" s="315"/>
      <c r="F260" s="309"/>
      <c r="G260" s="309"/>
      <c r="H260" s="309"/>
      <c r="I260" s="309"/>
      <c r="J260" s="309"/>
      <c r="K260" s="309"/>
      <c r="L260" s="320"/>
      <c r="M260" s="309"/>
      <c r="N260" s="309"/>
      <c r="P260" s="309"/>
      <c r="Q260" s="303"/>
    </row>
    <row r="261" spans="2:17" ht="15.75" thickBot="1">
      <c r="B261" s="316"/>
      <c r="C261" s="316"/>
      <c r="D261" s="316"/>
      <c r="E261" s="316"/>
      <c r="F261" s="309"/>
      <c r="G261" s="309"/>
      <c r="H261" s="309"/>
      <c r="I261" s="309"/>
      <c r="J261" s="309"/>
      <c r="K261" s="309"/>
      <c r="L261" s="320"/>
      <c r="M261" s="309"/>
      <c r="N261" s="309"/>
      <c r="P261" s="309"/>
      <c r="Q261" s="303"/>
    </row>
    <row r="262" spans="2:17">
      <c r="B262" s="309"/>
      <c r="C262" s="309"/>
      <c r="D262" s="309"/>
      <c r="E262" s="309"/>
      <c r="F262" s="309"/>
      <c r="G262" s="309"/>
      <c r="H262" s="309"/>
      <c r="I262" s="309"/>
      <c r="J262" s="309"/>
      <c r="K262" s="309"/>
      <c r="L262" s="320"/>
      <c r="M262" s="309"/>
      <c r="N262" s="309"/>
      <c r="P262" s="309"/>
      <c r="Q262" s="303"/>
    </row>
    <row r="263" spans="2:17">
      <c r="B263" s="309"/>
      <c r="C263" s="309"/>
      <c r="D263" s="309"/>
      <c r="E263" s="309"/>
      <c r="F263" s="309"/>
      <c r="G263" s="309"/>
      <c r="H263" s="309"/>
      <c r="I263" s="309"/>
      <c r="J263" s="309"/>
      <c r="K263" s="309"/>
      <c r="L263" s="320"/>
      <c r="M263" s="309"/>
      <c r="N263" s="309"/>
      <c r="P263" s="309"/>
      <c r="Q263" s="303"/>
    </row>
    <row r="264" spans="2:17">
      <c r="B264" s="304"/>
      <c r="C264" s="309"/>
      <c r="D264" s="309"/>
      <c r="E264" s="309"/>
      <c r="F264" s="309"/>
      <c r="G264" s="309"/>
      <c r="H264" s="309"/>
      <c r="I264" s="309"/>
      <c r="J264" s="309"/>
      <c r="K264" s="309"/>
      <c r="L264" s="320"/>
      <c r="M264" s="309"/>
      <c r="N264" s="309"/>
      <c r="P264" s="309"/>
      <c r="Q264" s="303"/>
    </row>
    <row r="265" spans="2:17">
      <c r="B265" s="297"/>
      <c r="C265" s="309"/>
      <c r="D265" s="309"/>
      <c r="E265" s="309"/>
      <c r="F265" s="309"/>
      <c r="G265" s="309"/>
      <c r="H265" s="309"/>
      <c r="I265" s="309"/>
      <c r="J265" s="309"/>
      <c r="K265" s="309"/>
      <c r="L265" s="320"/>
      <c r="M265" s="309"/>
      <c r="N265" s="309"/>
      <c r="P265" s="309"/>
      <c r="Q265" s="303"/>
    </row>
    <row r="266" spans="2:17">
      <c r="B266" s="297"/>
      <c r="C266" s="309"/>
      <c r="D266" s="309"/>
      <c r="E266" s="309"/>
      <c r="F266" s="309"/>
      <c r="G266" s="309"/>
      <c r="H266" s="309"/>
      <c r="I266" s="309"/>
      <c r="J266" s="309"/>
      <c r="K266" s="309"/>
      <c r="L266" s="320"/>
      <c r="M266" s="309"/>
      <c r="N266" s="309"/>
      <c r="P266" s="309"/>
      <c r="Q266" s="303"/>
    </row>
    <row r="267" spans="2:17">
      <c r="B267" s="297"/>
      <c r="C267" s="309"/>
      <c r="D267" s="309"/>
      <c r="E267" s="309"/>
      <c r="F267" s="309"/>
      <c r="G267" s="309"/>
      <c r="H267" s="309"/>
      <c r="I267" s="309"/>
      <c r="J267" s="309"/>
      <c r="K267" s="309"/>
      <c r="L267" s="320"/>
      <c r="M267" s="309"/>
      <c r="N267" s="309"/>
      <c r="P267" s="309"/>
      <c r="Q267" s="303"/>
    </row>
    <row r="268" spans="2:17">
      <c r="B268" s="309"/>
      <c r="C268" s="309"/>
      <c r="D268" s="309"/>
      <c r="E268" s="309"/>
      <c r="F268" s="309"/>
      <c r="G268" s="309"/>
      <c r="H268" s="309"/>
      <c r="I268" s="309"/>
      <c r="J268" s="309"/>
      <c r="K268" s="309"/>
      <c r="L268" s="320"/>
      <c r="M268" s="309"/>
      <c r="N268" s="309"/>
      <c r="P268" s="309"/>
      <c r="Q268" s="303"/>
    </row>
    <row r="269" spans="2:17">
      <c r="B269" s="317"/>
      <c r="C269" s="317"/>
      <c r="D269" s="317"/>
      <c r="E269" s="317"/>
      <c r="F269" s="317"/>
      <c r="G269" s="317"/>
      <c r="H269" s="317"/>
      <c r="I269" s="317"/>
      <c r="J269" s="317"/>
      <c r="K269" s="309"/>
      <c r="L269" s="320"/>
      <c r="M269" s="309"/>
      <c r="N269" s="309"/>
      <c r="P269" s="309"/>
      <c r="Q269" s="303"/>
    </row>
    <row r="270" spans="2:17">
      <c r="B270" s="309"/>
      <c r="C270" s="309"/>
      <c r="D270" s="309"/>
      <c r="E270" s="309"/>
      <c r="F270" s="309"/>
      <c r="G270" s="309"/>
      <c r="H270" s="309"/>
      <c r="I270" s="309"/>
      <c r="J270" s="309"/>
      <c r="K270" s="309"/>
      <c r="L270" s="320"/>
      <c r="M270" s="309"/>
      <c r="N270" s="309"/>
      <c r="P270" s="309"/>
      <c r="Q270" s="303"/>
    </row>
    <row r="271" spans="2:17">
      <c r="B271" s="309"/>
      <c r="C271" s="309"/>
      <c r="D271" s="309"/>
      <c r="E271" s="309"/>
      <c r="F271" s="309"/>
      <c r="G271" s="309"/>
      <c r="H271" s="309"/>
      <c r="I271" s="309"/>
      <c r="J271" s="309"/>
      <c r="K271" s="309"/>
      <c r="L271" s="320"/>
      <c r="M271" s="309"/>
      <c r="N271" s="309"/>
      <c r="P271" s="309"/>
      <c r="Q271" s="303"/>
    </row>
    <row r="272" spans="2:17">
      <c r="B272" s="304"/>
      <c r="C272" s="309"/>
      <c r="D272" s="309"/>
      <c r="E272" s="309"/>
      <c r="F272" s="309"/>
      <c r="G272" s="309"/>
      <c r="H272" s="309"/>
      <c r="I272" s="309"/>
      <c r="J272" s="309"/>
      <c r="K272" s="309"/>
      <c r="L272" s="320"/>
      <c r="M272" s="309"/>
      <c r="N272" s="309"/>
      <c r="P272" s="309"/>
      <c r="Q272" s="303"/>
    </row>
    <row r="273" spans="2:17">
      <c r="B273" s="309"/>
      <c r="C273" s="309"/>
      <c r="D273" s="309"/>
      <c r="E273" s="309"/>
      <c r="F273" s="309"/>
      <c r="G273" s="309"/>
      <c r="H273" s="309"/>
      <c r="I273" s="309"/>
      <c r="J273" s="309"/>
      <c r="K273" s="309"/>
      <c r="L273" s="320"/>
      <c r="M273" s="309"/>
      <c r="N273" s="309"/>
      <c r="P273" s="309"/>
      <c r="Q273" s="303"/>
    </row>
    <row r="274" spans="2:17">
      <c r="B274" s="309"/>
      <c r="C274" s="309"/>
      <c r="D274" s="304"/>
      <c r="E274" s="309"/>
      <c r="F274" s="309"/>
      <c r="G274" s="309"/>
      <c r="H274" s="309"/>
      <c r="I274" s="309"/>
      <c r="J274" s="309"/>
      <c r="K274" s="309"/>
      <c r="L274" s="320"/>
      <c r="M274" s="309"/>
      <c r="N274" s="309"/>
      <c r="P274" s="309"/>
      <c r="Q274" s="303"/>
    </row>
    <row r="275" spans="2:17">
      <c r="B275" s="309"/>
      <c r="C275" s="309"/>
      <c r="D275" s="304"/>
      <c r="E275" s="309"/>
      <c r="F275" s="309"/>
      <c r="G275" s="309"/>
      <c r="H275" s="309"/>
      <c r="I275" s="309"/>
      <c r="J275" s="309"/>
      <c r="K275" s="309"/>
      <c r="L275" s="320"/>
      <c r="M275" s="309"/>
      <c r="N275" s="309"/>
      <c r="P275" s="309"/>
      <c r="Q275" s="303"/>
    </row>
    <row r="276" spans="2:17">
      <c r="B276" s="309"/>
      <c r="C276" s="309"/>
      <c r="D276" s="309"/>
      <c r="E276" s="309"/>
      <c r="F276" s="309"/>
      <c r="G276" s="309"/>
      <c r="H276" s="309"/>
      <c r="I276" s="309"/>
      <c r="J276" s="309"/>
      <c r="K276" s="309"/>
      <c r="L276" s="320"/>
      <c r="M276" s="309"/>
      <c r="N276" s="309"/>
      <c r="P276" s="309"/>
      <c r="Q276" s="303"/>
    </row>
    <row r="277" spans="2:17">
      <c r="B277" s="309"/>
      <c r="C277" s="309"/>
      <c r="D277" s="309"/>
      <c r="E277" s="309"/>
      <c r="F277" s="309"/>
      <c r="G277" s="309"/>
      <c r="H277" s="309"/>
      <c r="I277" s="309"/>
      <c r="J277" s="309"/>
      <c r="K277" s="309"/>
      <c r="L277" s="320"/>
      <c r="M277" s="309"/>
      <c r="N277" s="309"/>
      <c r="P277" s="309"/>
      <c r="Q277" s="303"/>
    </row>
    <row r="278" spans="2:17">
      <c r="B278" s="304"/>
      <c r="C278" s="309"/>
      <c r="D278" s="309"/>
      <c r="E278" s="309"/>
      <c r="F278" s="309"/>
      <c r="G278" s="309"/>
      <c r="H278" s="309"/>
      <c r="I278" s="309"/>
      <c r="J278" s="309"/>
      <c r="K278" s="309"/>
      <c r="L278" s="320"/>
      <c r="M278" s="309"/>
      <c r="N278" s="309"/>
      <c r="P278" s="309"/>
      <c r="Q278" s="303"/>
    </row>
    <row r="279" spans="2:17" ht="15.75" thickBot="1">
      <c r="B279" s="309"/>
      <c r="C279" s="309"/>
      <c r="D279" s="309"/>
      <c r="E279" s="309"/>
      <c r="F279" s="309"/>
      <c r="G279" s="309"/>
      <c r="H279" s="309"/>
      <c r="I279" s="309"/>
      <c r="J279" s="309"/>
      <c r="K279" s="309"/>
      <c r="L279" s="320"/>
      <c r="M279" s="309"/>
      <c r="N279" s="309"/>
      <c r="P279" s="309"/>
      <c r="Q279" s="303"/>
    </row>
    <row r="280" spans="2:17" ht="15.75" thickBot="1">
      <c r="B280" s="314"/>
      <c r="C280" s="314"/>
      <c r="D280" s="314"/>
      <c r="E280" s="314"/>
      <c r="F280" s="309"/>
      <c r="G280" s="309"/>
      <c r="H280" s="309"/>
      <c r="I280" s="309"/>
      <c r="J280" s="309"/>
      <c r="K280" s="309"/>
      <c r="L280" s="320"/>
      <c r="M280" s="309"/>
      <c r="N280" s="309"/>
      <c r="P280" s="309"/>
      <c r="Q280" s="303"/>
    </row>
    <row r="281" spans="2:17" ht="15.75" thickBot="1">
      <c r="B281" s="315"/>
      <c r="C281" s="315"/>
      <c r="D281" s="315"/>
      <c r="E281" s="315"/>
      <c r="F281" s="309"/>
      <c r="G281" s="309"/>
      <c r="H281" s="309"/>
      <c r="I281" s="309"/>
      <c r="J281" s="309"/>
      <c r="K281" s="309"/>
      <c r="L281" s="320"/>
      <c r="M281" s="309"/>
      <c r="N281" s="309"/>
      <c r="P281" s="309"/>
      <c r="Q281" s="303"/>
    </row>
    <row r="282" spans="2:17" ht="15.75" thickBot="1">
      <c r="B282" s="316"/>
      <c r="C282" s="316"/>
      <c r="D282" s="316"/>
      <c r="E282" s="316"/>
      <c r="F282" s="309"/>
      <c r="G282" s="309"/>
      <c r="H282" s="309"/>
      <c r="I282" s="309"/>
      <c r="J282" s="309"/>
      <c r="K282" s="309"/>
      <c r="L282" s="320"/>
      <c r="M282" s="309"/>
      <c r="N282" s="309"/>
      <c r="P282" s="309"/>
      <c r="Q282" s="303"/>
    </row>
    <row r="283" spans="2:17" ht="15.75" thickBot="1">
      <c r="B283" s="315"/>
      <c r="C283" s="315"/>
      <c r="D283" s="315"/>
      <c r="E283" s="315"/>
      <c r="F283" s="309"/>
      <c r="G283" s="309"/>
      <c r="H283" s="309"/>
      <c r="I283" s="309"/>
      <c r="J283" s="309"/>
      <c r="K283" s="309"/>
      <c r="L283" s="320"/>
      <c r="M283" s="309"/>
      <c r="N283" s="309"/>
      <c r="P283" s="309"/>
      <c r="Q283" s="303"/>
    </row>
    <row r="284" spans="2:17" ht="15.75" thickBot="1">
      <c r="B284" s="316"/>
      <c r="C284" s="316"/>
      <c r="D284" s="316"/>
      <c r="E284" s="316"/>
      <c r="F284" s="309"/>
      <c r="G284" s="309"/>
      <c r="H284" s="309"/>
      <c r="I284" s="309"/>
      <c r="J284" s="309"/>
      <c r="K284" s="309"/>
      <c r="L284" s="320"/>
      <c r="M284" s="309"/>
      <c r="N284" s="309"/>
      <c r="P284" s="309"/>
      <c r="Q284" s="303"/>
    </row>
    <row r="285" spans="2:17">
      <c r="B285" s="309"/>
      <c r="C285" s="309"/>
      <c r="D285" s="309"/>
      <c r="E285" s="309"/>
      <c r="F285" s="309"/>
      <c r="G285" s="309"/>
      <c r="H285" s="309"/>
      <c r="I285" s="309"/>
      <c r="J285" s="309"/>
      <c r="K285" s="309"/>
      <c r="L285" s="320"/>
      <c r="M285" s="309"/>
      <c r="N285" s="309"/>
      <c r="P285" s="309"/>
      <c r="Q285" s="303"/>
    </row>
    <row r="286" spans="2:17">
      <c r="B286" s="304"/>
      <c r="C286" s="309"/>
      <c r="D286" s="309"/>
      <c r="E286" s="309"/>
      <c r="F286" s="309"/>
      <c r="G286" s="309"/>
      <c r="H286" s="309"/>
      <c r="I286" s="309"/>
      <c r="J286" s="309"/>
      <c r="K286" s="309"/>
      <c r="L286" s="320"/>
      <c r="M286" s="309"/>
      <c r="N286" s="309"/>
      <c r="P286" s="309"/>
      <c r="Q286" s="303"/>
    </row>
    <row r="287" spans="2:17">
      <c r="B287" s="297"/>
      <c r="C287" s="309"/>
      <c r="D287" s="309"/>
      <c r="E287" s="309"/>
      <c r="F287" s="309"/>
      <c r="G287" s="309"/>
      <c r="H287" s="309"/>
      <c r="I287" s="309"/>
      <c r="J287" s="309"/>
      <c r="K287" s="309"/>
      <c r="L287" s="320"/>
      <c r="M287" s="309"/>
      <c r="N287" s="309"/>
      <c r="P287" s="309"/>
      <c r="Q287" s="303"/>
    </row>
    <row r="288" spans="2:17">
      <c r="B288" s="297"/>
      <c r="C288" s="309"/>
      <c r="D288" s="309"/>
      <c r="E288" s="309"/>
      <c r="F288" s="309"/>
      <c r="G288" s="309"/>
      <c r="H288" s="309"/>
      <c r="I288" s="309"/>
      <c r="J288" s="309"/>
      <c r="K288" s="309"/>
      <c r="L288" s="320"/>
      <c r="M288" s="309"/>
      <c r="N288" s="309"/>
      <c r="P288" s="309"/>
      <c r="Q288" s="303"/>
    </row>
    <row r="289" spans="2:17">
      <c r="B289" s="297"/>
      <c r="C289" s="309"/>
      <c r="D289" s="309"/>
      <c r="E289" s="309"/>
      <c r="F289" s="309"/>
      <c r="G289" s="309"/>
      <c r="H289" s="309"/>
      <c r="I289" s="309"/>
      <c r="J289" s="309"/>
      <c r="K289" s="309"/>
      <c r="L289" s="320"/>
      <c r="M289" s="309"/>
      <c r="N289" s="309"/>
      <c r="P289" s="309"/>
      <c r="Q289" s="303"/>
    </row>
    <row r="290" spans="2:17">
      <c r="B290" s="309"/>
      <c r="C290" s="309"/>
      <c r="D290" s="309"/>
      <c r="E290" s="309"/>
      <c r="F290" s="309"/>
      <c r="G290" s="309"/>
      <c r="H290" s="309"/>
      <c r="I290" s="309"/>
      <c r="J290" s="309"/>
      <c r="K290" s="309"/>
      <c r="L290" s="320"/>
      <c r="M290" s="309"/>
      <c r="N290" s="309"/>
      <c r="P290" s="309"/>
      <c r="Q290" s="303"/>
    </row>
    <row r="291" spans="2:17">
      <c r="B291" s="309"/>
      <c r="C291" s="309"/>
      <c r="D291" s="309"/>
      <c r="E291" s="309"/>
      <c r="F291" s="309"/>
      <c r="G291" s="309"/>
      <c r="H291" s="309"/>
      <c r="I291" s="309"/>
      <c r="J291" s="309"/>
      <c r="K291" s="309"/>
      <c r="L291" s="320"/>
      <c r="M291" s="309"/>
      <c r="N291" s="309"/>
      <c r="P291" s="309"/>
      <c r="Q291" s="303"/>
    </row>
    <row r="292" spans="2:17">
      <c r="B292" s="317"/>
      <c r="C292" s="317"/>
      <c r="D292" s="317"/>
      <c r="E292" s="317"/>
      <c r="F292" s="317"/>
      <c r="G292" s="317"/>
      <c r="H292" s="317"/>
      <c r="I292" s="317"/>
      <c r="J292" s="317"/>
      <c r="K292" s="317"/>
      <c r="L292" s="321"/>
      <c r="M292" s="317"/>
      <c r="N292" s="317"/>
      <c r="P292" s="309"/>
      <c r="Q292" s="303"/>
    </row>
    <row r="293" spans="2:17">
      <c r="B293" s="309"/>
      <c r="C293" s="309"/>
      <c r="D293" s="309"/>
      <c r="E293" s="309"/>
      <c r="F293" s="309"/>
      <c r="G293" s="309"/>
      <c r="H293" s="309"/>
      <c r="I293" s="309"/>
      <c r="J293" s="309"/>
      <c r="K293" s="309"/>
      <c r="L293" s="320"/>
      <c r="M293" s="309"/>
      <c r="N293" s="309"/>
      <c r="P293" s="309"/>
      <c r="Q293" s="303"/>
    </row>
    <row r="294" spans="2:17">
      <c r="B294" s="309"/>
      <c r="C294" s="309"/>
      <c r="D294" s="309"/>
      <c r="E294" s="309"/>
      <c r="F294" s="309"/>
      <c r="G294" s="309"/>
      <c r="H294" s="309"/>
      <c r="I294" s="309"/>
      <c r="J294" s="309"/>
      <c r="K294" s="309"/>
      <c r="L294" s="320"/>
      <c r="M294" s="309"/>
      <c r="N294" s="309"/>
      <c r="P294" s="309"/>
      <c r="Q294" s="303"/>
    </row>
    <row r="295" spans="2:17">
      <c r="B295" s="309"/>
      <c r="C295" s="309"/>
      <c r="D295" s="309"/>
      <c r="E295" s="309"/>
      <c r="F295" s="309"/>
      <c r="G295" s="309"/>
      <c r="H295" s="309"/>
      <c r="I295" s="309"/>
      <c r="J295" s="309"/>
      <c r="K295" s="309"/>
      <c r="L295" s="320"/>
      <c r="M295" s="309"/>
      <c r="N295" s="309"/>
      <c r="P295" s="309"/>
      <c r="Q295" s="303"/>
    </row>
    <row r="296" spans="2:17">
      <c r="B296" s="309"/>
      <c r="C296" s="309"/>
      <c r="D296" s="309"/>
      <c r="E296" s="309"/>
      <c r="F296" s="309"/>
      <c r="G296" s="309"/>
      <c r="H296" s="309"/>
      <c r="I296" s="309"/>
      <c r="J296" s="309"/>
      <c r="K296" s="309"/>
      <c r="L296" s="320"/>
      <c r="M296" s="309"/>
      <c r="N296" s="309"/>
      <c r="P296" s="309"/>
      <c r="Q296" s="303"/>
    </row>
    <row r="297" spans="2:17">
      <c r="B297" s="309"/>
      <c r="C297" s="309"/>
      <c r="D297" s="309"/>
      <c r="E297" s="309"/>
      <c r="F297" s="309"/>
      <c r="G297" s="309"/>
      <c r="H297" s="309"/>
      <c r="I297" s="309"/>
      <c r="J297" s="309"/>
      <c r="K297" s="309"/>
      <c r="L297" s="320"/>
      <c r="M297" s="309"/>
      <c r="N297" s="309"/>
      <c r="P297" s="309"/>
      <c r="Q297" s="303"/>
    </row>
    <row r="298" spans="2:17">
      <c r="B298" s="309"/>
      <c r="C298" s="309"/>
      <c r="D298" s="309"/>
      <c r="E298" s="309"/>
      <c r="F298" s="309"/>
      <c r="G298" s="309"/>
      <c r="H298" s="309"/>
      <c r="I298" s="309"/>
      <c r="J298" s="309"/>
      <c r="K298" s="309"/>
      <c r="L298" s="320"/>
      <c r="M298" s="309"/>
      <c r="N298" s="309"/>
      <c r="P298" s="309"/>
      <c r="Q298" s="303"/>
    </row>
    <row r="299" spans="2:17">
      <c r="B299" s="188"/>
      <c r="C299" s="309"/>
      <c r="D299" s="309"/>
      <c r="E299" s="309"/>
      <c r="F299" s="309"/>
      <c r="G299" s="309"/>
      <c r="H299" s="309"/>
      <c r="I299" s="309"/>
      <c r="J299" s="309"/>
      <c r="K299" s="309"/>
      <c r="L299" s="320"/>
      <c r="M299" s="309"/>
      <c r="N299" s="309"/>
      <c r="P299" s="309"/>
      <c r="Q299" s="303"/>
    </row>
    <row r="300" spans="2:17">
      <c r="B300" s="188"/>
      <c r="C300" s="309"/>
      <c r="D300" s="309"/>
      <c r="E300" s="309"/>
      <c r="F300" s="309"/>
      <c r="G300" s="309"/>
      <c r="H300" s="309"/>
      <c r="I300" s="309"/>
      <c r="J300" s="309"/>
      <c r="K300" s="309"/>
      <c r="L300" s="320"/>
      <c r="M300" s="309"/>
      <c r="N300" s="309"/>
      <c r="P300" s="309"/>
      <c r="Q300" s="303"/>
    </row>
    <row r="301" spans="2:17">
      <c r="B301" s="309"/>
      <c r="C301" s="309"/>
      <c r="D301" s="309"/>
      <c r="E301" s="309"/>
      <c r="F301" s="309"/>
      <c r="G301" s="309"/>
      <c r="H301" s="309"/>
      <c r="I301" s="309"/>
      <c r="J301" s="309"/>
      <c r="K301" s="309"/>
      <c r="L301" s="320"/>
      <c r="M301" s="309"/>
      <c r="N301" s="309"/>
      <c r="P301" s="309"/>
      <c r="Q301" s="303"/>
    </row>
    <row r="302" spans="2:17">
      <c r="B302" s="188"/>
      <c r="C302" s="309"/>
      <c r="D302" s="309"/>
      <c r="E302" s="309"/>
      <c r="F302" s="309"/>
      <c r="G302" s="309"/>
      <c r="H302" s="309"/>
      <c r="I302" s="309"/>
      <c r="J302" s="309"/>
      <c r="K302" s="309"/>
      <c r="L302" s="320"/>
      <c r="M302" s="309"/>
      <c r="N302" s="309"/>
      <c r="P302" s="309"/>
      <c r="Q302" s="303"/>
    </row>
    <row r="303" spans="2:17">
      <c r="B303" s="188"/>
      <c r="C303" s="309"/>
      <c r="D303" s="309"/>
      <c r="E303" s="309"/>
      <c r="F303" s="309"/>
      <c r="G303" s="309"/>
      <c r="H303" s="309"/>
      <c r="I303" s="309"/>
      <c r="J303" s="309"/>
      <c r="K303" s="309"/>
      <c r="L303" s="320"/>
      <c r="M303" s="309"/>
      <c r="N303" s="309"/>
      <c r="P303" s="309"/>
      <c r="Q303" s="303"/>
    </row>
    <row r="304" spans="2:17">
      <c r="B304" s="309"/>
      <c r="C304" s="309"/>
      <c r="D304" s="309"/>
      <c r="E304" s="309"/>
      <c r="F304" s="309"/>
      <c r="G304" s="309"/>
      <c r="H304" s="309"/>
      <c r="I304" s="309"/>
      <c r="J304" s="309"/>
      <c r="K304" s="309"/>
      <c r="L304" s="320"/>
      <c r="M304" s="309"/>
      <c r="N304" s="309"/>
      <c r="P304" s="309"/>
      <c r="Q304" s="303"/>
    </row>
    <row r="305" spans="2:17">
      <c r="B305" s="297"/>
      <c r="C305" s="309"/>
      <c r="D305" s="309"/>
      <c r="E305" s="309"/>
      <c r="F305" s="309"/>
      <c r="G305" s="309"/>
      <c r="H305" s="309"/>
      <c r="I305" s="309"/>
      <c r="J305" s="309"/>
      <c r="K305" s="309"/>
      <c r="L305" s="320"/>
      <c r="M305" s="309"/>
      <c r="N305" s="309"/>
      <c r="P305" s="309"/>
      <c r="Q305" s="303"/>
    </row>
    <row r="306" spans="2:17">
      <c r="B306" s="310"/>
      <c r="C306" s="309"/>
      <c r="D306" s="309"/>
      <c r="E306" s="309"/>
      <c r="F306" s="309"/>
      <c r="G306" s="309"/>
      <c r="H306" s="309"/>
      <c r="I306" s="309"/>
      <c r="J306" s="309"/>
      <c r="K306" s="309"/>
      <c r="L306" s="320"/>
      <c r="M306" s="309"/>
      <c r="N306" s="309"/>
      <c r="P306" s="309"/>
      <c r="Q306" s="303"/>
    </row>
    <row r="307" spans="2:17">
      <c r="B307" s="189"/>
      <c r="C307" s="309"/>
      <c r="D307" s="309"/>
      <c r="E307" s="309"/>
      <c r="F307" s="309"/>
      <c r="G307" s="309"/>
      <c r="H307" s="309"/>
      <c r="I307" s="309"/>
      <c r="J307" s="309"/>
      <c r="K307" s="309"/>
      <c r="L307" s="320"/>
      <c r="M307" s="309"/>
      <c r="N307" s="309"/>
      <c r="P307" s="309"/>
      <c r="Q307" s="303"/>
    </row>
    <row r="308" spans="2:17">
      <c r="B308" s="189"/>
      <c r="C308" s="309"/>
      <c r="D308" s="309"/>
      <c r="E308" s="309"/>
      <c r="F308" s="309"/>
      <c r="G308" s="309"/>
      <c r="H308" s="309"/>
      <c r="I308" s="309"/>
      <c r="J308" s="309"/>
      <c r="K308" s="309"/>
      <c r="L308" s="320"/>
      <c r="M308" s="309"/>
      <c r="N308" s="309"/>
      <c r="P308" s="309"/>
      <c r="Q308" s="303"/>
    </row>
    <row r="309" spans="2:17">
      <c r="B309" s="189"/>
      <c r="C309" s="309"/>
      <c r="D309" s="309"/>
      <c r="E309" s="309"/>
      <c r="F309" s="309"/>
      <c r="G309" s="309"/>
      <c r="H309" s="309"/>
      <c r="I309" s="309"/>
      <c r="J309" s="309"/>
      <c r="K309" s="309"/>
      <c r="L309" s="320"/>
      <c r="M309" s="309"/>
      <c r="N309" s="309"/>
      <c r="P309" s="309"/>
      <c r="Q309" s="303"/>
    </row>
    <row r="310" spans="2:17">
      <c r="B310" s="189"/>
      <c r="C310" s="309"/>
      <c r="D310" s="309"/>
      <c r="E310" s="309"/>
      <c r="F310" s="309"/>
      <c r="G310" s="309"/>
      <c r="H310" s="309"/>
      <c r="I310" s="309"/>
      <c r="J310" s="309"/>
      <c r="K310" s="309"/>
      <c r="L310" s="320"/>
      <c r="M310" s="309"/>
      <c r="N310" s="309"/>
      <c r="P310" s="309"/>
      <c r="Q310" s="303"/>
    </row>
    <row r="311" spans="2:17">
      <c r="B311" s="310"/>
      <c r="C311" s="309"/>
      <c r="D311" s="309"/>
      <c r="E311" s="309"/>
      <c r="F311" s="309"/>
      <c r="G311" s="309"/>
      <c r="H311" s="309"/>
      <c r="I311" s="309"/>
      <c r="J311" s="309"/>
      <c r="K311" s="309"/>
      <c r="L311" s="320"/>
      <c r="M311" s="309"/>
      <c r="N311" s="309"/>
      <c r="P311" s="309"/>
      <c r="Q311" s="303"/>
    </row>
    <row r="312" spans="2:17">
      <c r="B312" s="189"/>
      <c r="C312" s="309"/>
      <c r="D312" s="309"/>
      <c r="E312" s="309"/>
      <c r="F312" s="309"/>
      <c r="G312" s="309"/>
      <c r="H312" s="309"/>
      <c r="I312" s="309"/>
      <c r="J312" s="309"/>
      <c r="K312" s="309"/>
      <c r="L312" s="320"/>
      <c r="M312" s="309"/>
      <c r="N312" s="309"/>
      <c r="P312" s="309"/>
      <c r="Q312" s="303"/>
    </row>
    <row r="313" spans="2:17">
      <c r="B313" s="189"/>
      <c r="C313" s="309"/>
      <c r="D313" s="309"/>
      <c r="E313" s="309"/>
      <c r="F313" s="309"/>
      <c r="G313" s="309"/>
      <c r="H313" s="309"/>
      <c r="I313" s="309"/>
      <c r="J313" s="309"/>
      <c r="K313" s="309"/>
      <c r="L313" s="320"/>
      <c r="M313" s="309"/>
      <c r="N313" s="309"/>
      <c r="P313" s="309"/>
      <c r="Q313" s="303"/>
    </row>
    <row r="314" spans="2:17">
      <c r="B314" s="189"/>
      <c r="C314" s="309"/>
      <c r="D314" s="309"/>
      <c r="E314" s="309"/>
      <c r="F314" s="309"/>
      <c r="G314" s="309"/>
      <c r="H314" s="309"/>
      <c r="I314" s="309"/>
      <c r="J314" s="309"/>
      <c r="K314" s="309"/>
      <c r="L314" s="320"/>
      <c r="M314" s="309"/>
      <c r="N314" s="309"/>
      <c r="P314" s="309"/>
      <c r="Q314" s="303"/>
    </row>
    <row r="315" spans="2:17">
      <c r="B315" s="310"/>
      <c r="C315" s="309"/>
      <c r="D315" s="309"/>
      <c r="E315" s="309"/>
      <c r="F315" s="309"/>
      <c r="G315" s="309"/>
      <c r="H315" s="309"/>
      <c r="I315" s="309"/>
      <c r="J315" s="309"/>
      <c r="K315" s="309"/>
      <c r="L315" s="320"/>
      <c r="M315" s="309"/>
      <c r="N315" s="309"/>
      <c r="P315" s="309"/>
      <c r="Q315" s="303"/>
    </row>
    <row r="316" spans="2:17">
      <c r="B316" s="189"/>
      <c r="C316" s="309"/>
      <c r="D316" s="309"/>
      <c r="E316" s="309"/>
      <c r="F316" s="309"/>
      <c r="G316" s="309"/>
      <c r="H316" s="309"/>
      <c r="I316" s="309"/>
      <c r="J316" s="309"/>
      <c r="K316" s="309"/>
      <c r="L316" s="320"/>
      <c r="M316" s="309"/>
      <c r="N316" s="309"/>
      <c r="P316" s="309"/>
      <c r="Q316" s="303"/>
    </row>
    <row r="317" spans="2:17">
      <c r="B317" s="189"/>
      <c r="C317" s="309"/>
      <c r="D317" s="309"/>
      <c r="E317" s="309"/>
      <c r="F317" s="309"/>
      <c r="G317" s="309"/>
      <c r="H317" s="309"/>
      <c r="I317" s="309"/>
      <c r="J317" s="309"/>
      <c r="K317" s="309"/>
      <c r="L317" s="320"/>
      <c r="M317" s="309"/>
      <c r="N317" s="309"/>
      <c r="P317" s="309"/>
      <c r="Q317" s="303"/>
    </row>
    <row r="318" spans="2:17">
      <c r="B318" s="189"/>
      <c r="C318" s="309"/>
      <c r="D318" s="309"/>
      <c r="E318" s="309"/>
      <c r="F318" s="309"/>
      <c r="G318" s="309"/>
      <c r="H318" s="309"/>
      <c r="I318" s="309"/>
      <c r="J318" s="309"/>
      <c r="K318" s="309"/>
      <c r="L318" s="320"/>
      <c r="M318" s="309"/>
      <c r="N318" s="309"/>
      <c r="P318" s="309"/>
      <c r="Q318" s="303"/>
    </row>
    <row r="319" spans="2:17">
      <c r="B319" s="176"/>
    </row>
    <row r="320" spans="2:17">
      <c r="B320" s="189"/>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321</v>
      </c>
      <c r="C1" s="168"/>
      <c r="D1" s="168"/>
      <c r="E1" s="168"/>
      <c r="F1" s="168"/>
      <c r="G1" s="168"/>
      <c r="H1" s="168"/>
      <c r="I1" s="168"/>
      <c r="J1" s="168"/>
      <c r="K1" s="168"/>
      <c r="L1" s="169"/>
      <c r="M1" s="168"/>
      <c r="N1" s="168"/>
      <c r="P1" s="168">
        <f>SUM(P14:P56)+D11+F7+H11</f>
        <v>185</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Duitsland</v>
      </c>
      <c r="F3" s="190">
        <f>IF(AND(ISNA(MATCH(E3,Invulblad!$F$51:$F$52,0)),ISNA(MATCH(E3,Invulblad!$J$51:$J$52,0))),0,bonus4)</f>
        <v>20</v>
      </c>
      <c r="I3" s="170"/>
      <c r="K3" s="170"/>
      <c r="M3" s="170"/>
      <c r="N3" s="170"/>
      <c r="P3" s="170"/>
    </row>
    <row r="4" spans="2:16">
      <c r="B4" s="170" t="str">
        <f>G47</f>
        <v>Tsjechië</v>
      </c>
      <c r="C4" s="170"/>
      <c r="D4" s="190">
        <f>IF(AND(ISNA(MATCH(B4,Invulblad!$F$44:$F$47,0)),ISNA(MATCH(B4,Invulblad!$J$44:$J$47,0))),0,bonus8)</f>
        <v>10</v>
      </c>
      <c r="E4" s="170" t="str">
        <f>E53</f>
        <v>Nederland</v>
      </c>
      <c r="F4" s="190">
        <f>IF(AND(ISNA(MATCH(E4,Invulblad!$F$51:$F$52,0)),ISNA(MATCH(E4,Invulblad!$J$51:$J$52,0))),0,bonus4)</f>
        <v>0</v>
      </c>
      <c r="I4" s="170"/>
      <c r="K4" s="170"/>
      <c r="M4" s="170"/>
      <c r="N4" s="170"/>
      <c r="P4" s="170"/>
    </row>
    <row r="5" spans="2:16">
      <c r="B5" s="170" t="str">
        <f>E47</f>
        <v>Nederland</v>
      </c>
      <c r="C5" s="170"/>
      <c r="D5" s="190">
        <f>IF(AND(ISNA(MATCH(B5,Invulblad!$F$44:$F$47,0)),ISNA(MATCH(B5,Invulblad!$J$44:$J$47,0))),0,bonus8)</f>
        <v>0</v>
      </c>
      <c r="E5" s="170" t="str">
        <f>G52</f>
        <v>Spanje</v>
      </c>
      <c r="F5" s="190">
        <f>IF(AND(ISNA(MATCH(E5,Invulblad!$F$51:$F$52,0)),ISNA(MATCH(E5,Invulblad!$J$51:$J$52,0))),0,bonus4)</f>
        <v>20</v>
      </c>
      <c r="I5" s="170"/>
      <c r="K5" s="170"/>
      <c r="M5" s="170"/>
      <c r="N5" s="170"/>
      <c r="P5" s="170"/>
    </row>
    <row r="6" spans="2:16">
      <c r="B6" s="170" t="str">
        <f>G46</f>
        <v>Duitsland</v>
      </c>
      <c r="C6" s="170"/>
      <c r="D6" s="190">
        <f>IF(AND(ISNA(MATCH(B6,Invulblad!$F$44:$F$47,0)),ISNA(MATCH(B6,Invulblad!$J$44:$J$47,0))),0,bonus8)</f>
        <v>10</v>
      </c>
      <c r="E6" s="170" t="str">
        <f>G53</f>
        <v>Kroatië</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Kroatië</v>
      </c>
      <c r="C8" s="170"/>
      <c r="D8" s="190">
        <f>IF(AND(ISNA(MATCH(B8,Invulblad!$F$44:$F$47,0)),ISNA(MATCH(B8,Invulblad!$J$44:$J$47,0))),0,bonus8)</f>
        <v>0</v>
      </c>
      <c r="G8" s="171" t="s">
        <v>41</v>
      </c>
      <c r="H8" s="170"/>
      <c r="I8" s="172"/>
      <c r="M8" s="170"/>
      <c r="N8" s="170"/>
      <c r="P8" s="170"/>
    </row>
    <row r="9" spans="2:16">
      <c r="B9" s="170" t="str">
        <f>E49</f>
        <v>Zweden</v>
      </c>
      <c r="C9" s="170"/>
      <c r="D9" s="190">
        <f>IF(AND(ISNA(MATCH(B9,Invulblad!$F$44:$F$47,0)),ISNA(MATCH(B9,Invulblad!$J$44:$J$47,0))),0,bonus8)</f>
        <v>0</v>
      </c>
      <c r="G9" s="170" t="str">
        <f>E56</f>
        <v>Duitsland</v>
      </c>
      <c r="H9" s="190">
        <f>IF(AND(ISNA(MATCH(G9,Invulblad!$F$56,0)),ISNA(MATCH(G9,Invulblad!$J$56,0))),0,bonus2)</f>
        <v>0</v>
      </c>
      <c r="M9" s="170"/>
      <c r="N9" s="170"/>
      <c r="P9" s="170"/>
    </row>
    <row r="10" spans="2:16">
      <c r="B10" s="170" t="str">
        <f>G48</f>
        <v>Engeland</v>
      </c>
      <c r="C10" s="170"/>
      <c r="D10" s="190">
        <f>IF(AND(ISNA(MATCH(B10,Invulblad!$F$44:$F$47,0)),ISNA(MATCH(B10,Invulblad!$J$44:$J$47,0))),0,bonus8)</f>
        <v>10</v>
      </c>
      <c r="G10" s="170" t="str">
        <f>G56</f>
        <v>Nederland</v>
      </c>
      <c r="H10" s="190">
        <f>IF(AND(ISNA(MATCH(G10,Invulblad!$F$56,0)),ISNA(MATCH(G10,Invulblad!$J$56,0))),0,5)</f>
        <v>0</v>
      </c>
      <c r="M10" s="170"/>
      <c r="N10" s="170"/>
      <c r="P10" s="170"/>
    </row>
    <row r="11" spans="2:16">
      <c r="B11" s="173" t="s">
        <v>60</v>
      </c>
      <c r="C11" s="296"/>
      <c r="D11" s="191">
        <f>SUM(D3:D10)</f>
        <v>40</v>
      </c>
      <c r="G11" s="173" t="s">
        <v>66</v>
      </c>
      <c r="H11" s="191">
        <f>SUM(H9:H10)</f>
        <v>0</v>
      </c>
      <c r="M11" s="170"/>
      <c r="N11" s="170"/>
      <c r="P11" s="170"/>
    </row>
    <row r="12" spans="2:16">
      <c r="B12" s="174" t="s">
        <v>19</v>
      </c>
      <c r="C12" s="174"/>
      <c r="D12" s="174"/>
      <c r="G12" s="174"/>
      <c r="H12" s="174"/>
      <c r="I12" s="174"/>
      <c r="J12" s="175" t="str">
        <f>IF(H56&gt;J56,E56,G56)</f>
        <v>Nederland</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1</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3</v>
      </c>
      <c r="I15" s="183" t="s">
        <v>29</v>
      </c>
      <c r="J15" s="183">
        <v>1</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0</v>
      </c>
      <c r="I16" s="183" t="s">
        <v>29</v>
      </c>
      <c r="J16" s="183">
        <v>2</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1</v>
      </c>
      <c r="I17" s="183" t="s">
        <v>29</v>
      </c>
      <c r="J17" s="183">
        <v>1</v>
      </c>
      <c r="K17" s="186">
        <f t="shared" si="0"/>
        <v>3</v>
      </c>
      <c r="L17" s="184">
        <f>VLOOKUP($B17,Invulblad!$A$11:$S$103,13,0)</f>
        <v>3</v>
      </c>
      <c r="M17" s="185">
        <f>IF(L17&lt;&gt;"",VLOOKUP($B17,Invulblad!$A$11:$S$103,7,0),"")</f>
        <v>1</v>
      </c>
      <c r="N17" s="183" t="s">
        <v>29</v>
      </c>
      <c r="O17" s="185">
        <f>IF(L17&lt;&gt;"",VLOOKUP($B17,Invulblad!$A$11:$S$103,9,0),"")</f>
        <v>1</v>
      </c>
      <c r="P17" s="186">
        <f t="shared" si="1"/>
        <v>10</v>
      </c>
    </row>
    <row r="18" spans="2:16">
      <c r="B18" s="170">
        <v>17</v>
      </c>
      <c r="C18" s="180" t="s">
        <v>282</v>
      </c>
      <c r="D18" s="181">
        <v>0.86458333333333337</v>
      </c>
      <c r="E18" s="182" t="s">
        <v>299</v>
      </c>
      <c r="F18" s="183" t="s">
        <v>29</v>
      </c>
      <c r="G18" s="170" t="s">
        <v>222</v>
      </c>
      <c r="H18" s="183">
        <v>2</v>
      </c>
      <c r="I18" s="183" t="s">
        <v>29</v>
      </c>
      <c r="J18" s="183">
        <v>0</v>
      </c>
      <c r="K18" s="186" t="str">
        <f t="shared" si="0"/>
        <v>1</v>
      </c>
      <c r="L18" s="184" t="str">
        <f>VLOOKUP($B18,Invulblad!$A$11:$S$103,13,0)</f>
        <v>1</v>
      </c>
      <c r="M18" s="185">
        <f>IF(L18&lt;&gt;"",VLOOKUP($B18,Invulblad!$A$11:$S$103,7,0),"")</f>
        <v>1</v>
      </c>
      <c r="N18" s="183" t="s">
        <v>29</v>
      </c>
      <c r="O18" s="185">
        <f>IF(L18&lt;&gt;"",VLOOKUP($B18,Invulblad!$A$11:$S$103,9,0),"")</f>
        <v>0</v>
      </c>
      <c r="P18" s="186">
        <f t="shared" si="1"/>
        <v>5</v>
      </c>
    </row>
    <row r="19" spans="2:16">
      <c r="B19" s="170">
        <v>18</v>
      </c>
      <c r="C19" s="180" t="s">
        <v>282</v>
      </c>
      <c r="D19" s="181">
        <v>0.86458333333333337</v>
      </c>
      <c r="E19" s="182" t="s">
        <v>68</v>
      </c>
      <c r="F19" s="183" t="s">
        <v>29</v>
      </c>
      <c r="G19" s="170" t="s">
        <v>221</v>
      </c>
      <c r="H19" s="183">
        <v>1</v>
      </c>
      <c r="I19" s="183" t="s">
        <v>29</v>
      </c>
      <c r="J19" s="183">
        <v>3</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2</v>
      </c>
      <c r="I22" s="183" t="s">
        <v>29</v>
      </c>
      <c r="J22" s="183">
        <v>1</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0</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1</v>
      </c>
      <c r="I24" s="183" t="s">
        <v>29</v>
      </c>
      <c r="J24" s="183">
        <v>1</v>
      </c>
      <c r="K24" s="186">
        <f t="shared" si="2"/>
        <v>3</v>
      </c>
      <c r="L24" s="184">
        <f>VLOOKUP($B24,Invulblad!$A$11:$S$103,13,0)</f>
        <v>2</v>
      </c>
      <c r="M24" s="185">
        <f>IF(L24&lt;&gt;"",VLOOKUP($B24,Invulblad!$A$11:$S$103,7,0),"")</f>
        <v>2</v>
      </c>
      <c r="N24" s="183" t="s">
        <v>29</v>
      </c>
      <c r="O24" s="185">
        <f>IF(L24&lt;&gt;"",VLOOKUP($B24,Invulblad!$A$11:$S$103,9,0),"")</f>
        <v>3</v>
      </c>
      <c r="P24" s="186">
        <f t="shared" si="3"/>
        <v>0</v>
      </c>
    </row>
    <row r="25" spans="2:16">
      <c r="B25" s="170">
        <v>12</v>
      </c>
      <c r="C25" s="180" t="s">
        <v>284</v>
      </c>
      <c r="D25" s="181">
        <v>0.86458333333333337</v>
      </c>
      <c r="E25" s="182" t="s">
        <v>77</v>
      </c>
      <c r="F25" s="183" t="s">
        <v>29</v>
      </c>
      <c r="G25" s="170" t="s">
        <v>105</v>
      </c>
      <c r="H25" s="183">
        <v>3</v>
      </c>
      <c r="I25" s="183" t="s">
        <v>29</v>
      </c>
      <c r="J25" s="183">
        <v>2</v>
      </c>
      <c r="K25" s="186" t="str">
        <f t="shared" si="2"/>
        <v>1</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0</v>
      </c>
      <c r="I26" s="183" t="s">
        <v>29</v>
      </c>
      <c r="J26" s="183">
        <v>3</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4</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1</v>
      </c>
      <c r="I30" s="183" t="s">
        <v>29</v>
      </c>
      <c r="J30" s="183">
        <v>0</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0</v>
      </c>
      <c r="I31" s="183" t="s">
        <v>29</v>
      </c>
      <c r="J31" s="183">
        <v>2</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1</v>
      </c>
      <c r="I32" s="183" t="s">
        <v>29</v>
      </c>
      <c r="J32" s="183">
        <v>1</v>
      </c>
      <c r="K32" s="186">
        <f t="shared" si="4"/>
        <v>3</v>
      </c>
      <c r="L32" s="184">
        <f>VLOOKUP($B32,Invulblad!$A$11:$S$103,13,0)</f>
        <v>3</v>
      </c>
      <c r="M32" s="185">
        <f>IF(L32&lt;&gt;"",VLOOKUP($B32,Invulblad!$A$11:$S$103,7,0),"")</f>
        <v>1</v>
      </c>
      <c r="N32" s="183" t="s">
        <v>29</v>
      </c>
      <c r="O32" s="185">
        <f>IF(L32&lt;&gt;"",VLOOKUP($B32,Invulblad!$A$11:$S$103,9,0),"")</f>
        <v>1</v>
      </c>
      <c r="P32" s="186">
        <f t="shared" si="5"/>
        <v>10</v>
      </c>
    </row>
    <row r="33" spans="2:16">
      <c r="B33" s="170">
        <v>14</v>
      </c>
      <c r="C33" s="180" t="s">
        <v>287</v>
      </c>
      <c r="D33" s="181">
        <v>0.86458333333333337</v>
      </c>
      <c r="E33" s="182" t="s">
        <v>84</v>
      </c>
      <c r="F33" s="183" t="s">
        <v>29</v>
      </c>
      <c r="G33" s="170" t="s">
        <v>300</v>
      </c>
      <c r="H33" s="183">
        <v>3</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1</v>
      </c>
      <c r="K34" s="186">
        <f t="shared" si="4"/>
        <v>3</v>
      </c>
      <c r="L34" s="184">
        <f>VLOOKUP($B34,Invulblad!$A$11:$S$103,13,0)</f>
        <v>2</v>
      </c>
      <c r="M34" s="185">
        <f>IF(L34&lt;&gt;"",VLOOKUP($B34,Invulblad!$A$11:$S$103,7,0),"")</f>
        <v>0</v>
      </c>
      <c r="N34" s="183" t="s">
        <v>29</v>
      </c>
      <c r="O34" s="185">
        <f>IF(L34&lt;&gt;"",VLOOKUP($B34,Invulblad!$A$11:$S$103,9,0),"")</f>
        <v>1</v>
      </c>
      <c r="P34" s="186">
        <f t="shared" si="5"/>
        <v>0</v>
      </c>
    </row>
    <row r="35" spans="2:16">
      <c r="B35" s="170">
        <v>22</v>
      </c>
      <c r="C35" s="180" t="s">
        <v>288</v>
      </c>
      <c r="D35" s="181">
        <v>0.86458333333333337</v>
      </c>
      <c r="E35" s="182" t="s">
        <v>110</v>
      </c>
      <c r="F35" s="183" t="s">
        <v>29</v>
      </c>
      <c r="G35" s="170" t="s">
        <v>300</v>
      </c>
      <c r="H35" s="183">
        <v>1</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0</v>
      </c>
      <c r="I38" s="183" t="s">
        <v>29</v>
      </c>
      <c r="J38" s="183">
        <v>0</v>
      </c>
      <c r="K38" s="186">
        <f t="shared" ref="K38:K43" si="6">IF(AND(H38="",J38=""),"",IF(OR(H38="",J38=""),"FOUT",IF(H38&gt;J38,"1",IF(H38=J38,3,2))))</f>
        <v>3</v>
      </c>
      <c r="L38" s="184">
        <f>VLOOKUP($B38,Invulblad!$A$11:$S$103,13,0)</f>
        <v>3</v>
      </c>
      <c r="M38" s="185">
        <f>IF(L38&lt;&gt;"",VLOOKUP($B38,Invulblad!$A$11:$S$103,7,0),"")</f>
        <v>1</v>
      </c>
      <c r="N38" s="183" t="s">
        <v>29</v>
      </c>
      <c r="O38" s="185">
        <f>IF(L38&lt;&gt;"",VLOOKUP($B38,Invulblad!$A$11:$S$103,9,0),"")</f>
        <v>1</v>
      </c>
      <c r="P38" s="186">
        <f t="shared" ref="P38:P43" si="7">IF(L38&lt;&gt;"",IF(AND(M38=H38,O38=J38),10,IF(K38=L38,5,0)),"")</f>
        <v>5</v>
      </c>
    </row>
    <row r="39" spans="2:16">
      <c r="B39" s="170">
        <v>8</v>
      </c>
      <c r="C39" s="180" t="s">
        <v>289</v>
      </c>
      <c r="D39" s="181">
        <v>0.86458333333333337</v>
      </c>
      <c r="E39" s="182" t="s">
        <v>302</v>
      </c>
      <c r="F39" s="183" t="s">
        <v>29</v>
      </c>
      <c r="G39" s="170" t="s">
        <v>303</v>
      </c>
      <c r="H39" s="183">
        <v>1</v>
      </c>
      <c r="I39" s="183" t="s">
        <v>29</v>
      </c>
      <c r="J39" s="183">
        <v>2</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1</v>
      </c>
      <c r="I40" s="183" t="s">
        <v>29</v>
      </c>
      <c r="J40" s="183">
        <v>1</v>
      </c>
      <c r="K40" s="186">
        <f t="shared" si="6"/>
        <v>3</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0</v>
      </c>
      <c r="I41" s="183" t="s">
        <v>29</v>
      </c>
      <c r="J41" s="183">
        <v>1</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2</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183">
        <v>2</v>
      </c>
      <c r="I43" s="183" t="s">
        <v>29</v>
      </c>
      <c r="J43" s="183">
        <v>0</v>
      </c>
      <c r="K43" s="186" t="str">
        <f t="shared" si="6"/>
        <v>1</v>
      </c>
      <c r="L43" s="184" t="str">
        <f>VLOOKUP($B43,Invulblad!$A$11:$S$103,13,0)</f>
        <v>1</v>
      </c>
      <c r="M43" s="185">
        <f>IF(L43&lt;&gt;"",VLOOKUP($B43,Invulblad!$A$11:$S$103,7,0),"")</f>
        <v>2</v>
      </c>
      <c r="N43" s="183" t="s">
        <v>29</v>
      </c>
      <c r="O43" s="185">
        <f>IF(L43&lt;&gt;"",VLOOKUP($B43,Invulblad!$A$11:$S$103,9,0),"")</f>
        <v>0</v>
      </c>
      <c r="P43" s="186">
        <f t="shared" si="7"/>
        <v>10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105</v>
      </c>
      <c r="H46" s="183">
        <v>1</v>
      </c>
      <c r="I46" s="183" t="s">
        <v>29</v>
      </c>
      <c r="J46" s="183">
        <v>3</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77</v>
      </c>
      <c r="F47" s="183" t="s">
        <v>29</v>
      </c>
      <c r="G47" s="170" t="s">
        <v>299</v>
      </c>
      <c r="H47" s="183">
        <v>2</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69</v>
      </c>
      <c r="H48" s="183">
        <v>4</v>
      </c>
      <c r="I48" s="183" t="s">
        <v>29</v>
      </c>
      <c r="J48" s="183">
        <v>1</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6">
      <c r="B49" s="170">
        <v>28</v>
      </c>
      <c r="C49" s="180" t="s">
        <v>295</v>
      </c>
      <c r="D49" s="181">
        <v>0.86458333333333337</v>
      </c>
      <c r="E49" s="182" t="s">
        <v>303</v>
      </c>
      <c r="F49" s="183" t="s">
        <v>29</v>
      </c>
      <c r="G49" s="170" t="s">
        <v>301</v>
      </c>
      <c r="H49" s="183">
        <v>0</v>
      </c>
      <c r="I49" s="183" t="s">
        <v>29</v>
      </c>
      <c r="J49" s="183">
        <v>1</v>
      </c>
      <c r="K49" s="186">
        <f t="shared" si="8"/>
        <v>2</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105</v>
      </c>
      <c r="F52" s="183" t="s">
        <v>29</v>
      </c>
      <c r="G52" s="170" t="s">
        <v>84</v>
      </c>
      <c r="H52" s="183">
        <v>2</v>
      </c>
      <c r="I52" s="183" t="s">
        <v>29</v>
      </c>
      <c r="J52" s="183">
        <v>2</v>
      </c>
      <c r="K52" s="186">
        <f t="shared" ref="K52:K53" si="10">IF(AND(H52="",J52=""),"",IF(OR(H52="",J52=""),"FOUT",IF(H52&gt;J52,"1",IF(H52=J52,3,2))))</f>
        <v>3</v>
      </c>
      <c r="L52" s="184">
        <f>VLOOKUP($B52,Invulblad!$A$11:$S$103,13,0)</f>
        <v>3</v>
      </c>
      <c r="M52" s="185">
        <f>IF(L52&lt;&gt;"",VLOOKUP($B52,Invulblad!$A$11:$S$103,7,0),"")</f>
        <v>0</v>
      </c>
      <c r="N52" s="183" t="s">
        <v>29</v>
      </c>
      <c r="O52" s="185">
        <f>IF(L52&lt;&gt;"",VLOOKUP($B52,Invulblad!$A$11:$S$103,9,0),"")</f>
        <v>0</v>
      </c>
      <c r="P52" s="186">
        <f t="shared" ref="P52:P53" si="11">IF(L52&lt;&gt;"",IF(AND(M52=H52,O52=J52),10,IF(K52=L52,5,0)),"")</f>
        <v>5</v>
      </c>
    </row>
    <row r="53" spans="1:16">
      <c r="B53" s="170">
        <v>30</v>
      </c>
      <c r="C53" s="180" t="s">
        <v>297</v>
      </c>
      <c r="D53" s="181">
        <v>0.86458333333333337</v>
      </c>
      <c r="E53" s="182" t="s">
        <v>77</v>
      </c>
      <c r="F53" s="183" t="s">
        <v>29</v>
      </c>
      <c r="G53" s="170" t="s">
        <v>301</v>
      </c>
      <c r="H53" s="183">
        <v>3</v>
      </c>
      <c r="I53" s="183" t="s">
        <v>29</v>
      </c>
      <c r="J53" s="183">
        <v>1</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105</v>
      </c>
      <c r="F56" s="183" t="s">
        <v>29</v>
      </c>
      <c r="G56" s="170" t="s">
        <v>77</v>
      </c>
      <c r="H56" s="183">
        <v>1</v>
      </c>
      <c r="I56" s="183" t="s">
        <v>29</v>
      </c>
      <c r="J56" s="183">
        <v>1</v>
      </c>
      <c r="K56" s="186">
        <f t="shared" ref="K56" si="12">IF(AND(H56="",J56=""),"",IF(OR(H56="",J56=""),"FOUT",IF(H56&gt;J56,"1",IF(H56=J56,3,2))))</f>
        <v>3</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299</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4</v>
      </c>
      <c r="D70" s="304">
        <v>-1</v>
      </c>
      <c r="E70" s="304">
        <v>2</v>
      </c>
      <c r="F70" s="304"/>
      <c r="G70" s="304"/>
      <c r="H70" s="304"/>
      <c r="I70" s="304"/>
      <c r="J70" s="305"/>
      <c r="K70" s="301"/>
      <c r="L70" s="302"/>
      <c r="M70" s="301"/>
      <c r="N70" s="300"/>
    </row>
    <row r="71" spans="2:14">
      <c r="B71" s="297" t="s">
        <v>68</v>
      </c>
      <c r="C71" s="297">
        <v>0</v>
      </c>
      <c r="D71" s="297">
        <v>-5</v>
      </c>
      <c r="E71" s="298">
        <v>1</v>
      </c>
      <c r="F71" s="299"/>
      <c r="G71" s="297"/>
      <c r="H71" s="299"/>
      <c r="I71" s="299"/>
      <c r="J71" s="300"/>
      <c r="K71" s="301"/>
      <c r="L71" s="302"/>
      <c r="M71" s="301"/>
      <c r="N71" s="300"/>
    </row>
    <row r="72" spans="2:14">
      <c r="B72" s="297" t="s">
        <v>221</v>
      </c>
      <c r="C72" s="297">
        <v>7</v>
      </c>
      <c r="D72" s="297">
        <v>4</v>
      </c>
      <c r="E72" s="298">
        <v>7</v>
      </c>
      <c r="F72" s="299"/>
      <c r="G72" s="297"/>
      <c r="H72" s="299"/>
      <c r="I72" s="299"/>
      <c r="J72" s="300"/>
      <c r="K72" s="301"/>
      <c r="L72" s="302"/>
      <c r="M72" s="301"/>
      <c r="N72" s="300"/>
    </row>
    <row r="73" spans="2:14">
      <c r="B73" s="297" t="s">
        <v>299</v>
      </c>
      <c r="C73" s="297">
        <v>6</v>
      </c>
      <c r="D73" s="297">
        <v>2</v>
      </c>
      <c r="E73" s="298">
        <v>5</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77</v>
      </c>
      <c r="E84" s="307"/>
      <c r="F84" s="299"/>
      <c r="G84" s="297"/>
      <c r="H84" s="299"/>
      <c r="I84" s="299"/>
      <c r="J84" s="300"/>
      <c r="K84" s="301"/>
      <c r="L84" s="302"/>
      <c r="M84" s="301"/>
      <c r="N84" s="300"/>
    </row>
    <row r="85" spans="1:14">
      <c r="A85" t="s">
        <v>272</v>
      </c>
      <c r="B85" s="297" t="s">
        <v>87</v>
      </c>
      <c r="C85" s="297"/>
      <c r="D85" s="297" t="s">
        <v>105</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9</v>
      </c>
      <c r="D91" s="297">
        <v>5</v>
      </c>
      <c r="E91" s="298">
        <v>8</v>
      </c>
      <c r="F91" s="299"/>
      <c r="G91" s="310"/>
      <c r="H91" s="299"/>
      <c r="I91" s="299"/>
      <c r="J91" s="300"/>
      <c r="K91" s="301"/>
      <c r="L91" s="302"/>
      <c r="M91" s="301"/>
      <c r="N91" s="300"/>
    </row>
    <row r="92" spans="1:14">
      <c r="B92" s="297" t="s">
        <v>109</v>
      </c>
      <c r="C92" s="297">
        <v>1</v>
      </c>
      <c r="D92" s="297">
        <v>-5</v>
      </c>
      <c r="E92" s="298">
        <v>2</v>
      </c>
      <c r="F92" s="299"/>
      <c r="G92" s="304"/>
      <c r="H92" s="299"/>
      <c r="I92" s="299"/>
      <c r="J92" s="300"/>
      <c r="K92" s="301"/>
      <c r="L92" s="302"/>
      <c r="M92" s="301"/>
      <c r="N92" s="300"/>
    </row>
    <row r="93" spans="1:14">
      <c r="B93" s="304" t="s">
        <v>105</v>
      </c>
      <c r="C93" s="304">
        <v>6</v>
      </c>
      <c r="D93" s="304">
        <v>5</v>
      </c>
      <c r="E93" s="304">
        <v>8</v>
      </c>
      <c r="F93" s="304"/>
      <c r="G93" s="304"/>
      <c r="H93" s="304"/>
      <c r="I93" s="304"/>
      <c r="J93" s="305"/>
      <c r="K93" s="301"/>
      <c r="L93" s="302"/>
      <c r="M93" s="301"/>
      <c r="N93" s="306"/>
    </row>
    <row r="94" spans="1:14">
      <c r="B94" s="304" t="s">
        <v>111</v>
      </c>
      <c r="C94" s="304">
        <v>1</v>
      </c>
      <c r="D94" s="304">
        <v>-5</v>
      </c>
      <c r="E94" s="304">
        <v>1</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301</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7</v>
      </c>
      <c r="D112" s="309">
        <v>4</v>
      </c>
      <c r="E112" s="309">
        <v>5</v>
      </c>
      <c r="F112" s="309"/>
      <c r="G112" s="309"/>
      <c r="H112" s="309"/>
      <c r="I112" s="309"/>
      <c r="J112" s="306"/>
      <c r="K112" s="306"/>
      <c r="L112" s="313"/>
      <c r="M112" s="306"/>
      <c r="N112" s="306"/>
    </row>
    <row r="113" spans="1:14" ht="15.75" thickBot="1">
      <c r="B113" s="314" t="s">
        <v>110</v>
      </c>
      <c r="C113" s="314">
        <v>4</v>
      </c>
      <c r="D113" s="314">
        <v>0</v>
      </c>
      <c r="E113" s="314">
        <v>2</v>
      </c>
      <c r="F113" s="309"/>
      <c r="G113" s="309"/>
      <c r="H113" s="309"/>
      <c r="I113" s="309"/>
      <c r="J113" s="306"/>
      <c r="K113" s="306"/>
      <c r="L113" s="313"/>
      <c r="M113" s="306"/>
      <c r="N113" s="306"/>
    </row>
    <row r="114" spans="1:14" ht="15.75" thickBot="1">
      <c r="B114" s="315" t="s">
        <v>300</v>
      </c>
      <c r="C114" s="315">
        <v>0</v>
      </c>
      <c r="D114" s="315">
        <v>-6</v>
      </c>
      <c r="E114" s="315">
        <v>0</v>
      </c>
      <c r="F114" s="309"/>
      <c r="G114" s="309"/>
      <c r="H114" s="309"/>
      <c r="I114" s="309"/>
      <c r="J114" s="306"/>
      <c r="K114" s="306"/>
      <c r="L114" s="313"/>
      <c r="M114" s="306"/>
      <c r="N114" s="306"/>
    </row>
    <row r="115" spans="1:14" ht="15.75" thickBot="1">
      <c r="B115" s="316" t="s">
        <v>301</v>
      </c>
      <c r="C115" s="316">
        <v>5</v>
      </c>
      <c r="D115" s="316">
        <v>2</v>
      </c>
      <c r="E115" s="316">
        <v>4</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103</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303</v>
      </c>
      <c r="E126" s="317"/>
      <c r="F126" s="317"/>
      <c r="G126" s="317"/>
      <c r="H126" s="317"/>
      <c r="I126" s="317"/>
      <c r="J126" s="318"/>
      <c r="K126" s="318"/>
      <c r="L126" s="319"/>
      <c r="M126" s="318"/>
      <c r="N126" s="318"/>
    </row>
    <row r="127" spans="1:14">
      <c r="A127" t="s">
        <v>276</v>
      </c>
      <c r="B127" s="309" t="s">
        <v>87</v>
      </c>
      <c r="C127" s="309"/>
      <c r="D127" s="309" t="s">
        <v>69</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0</v>
      </c>
      <c r="D133" s="309">
        <v>-4</v>
      </c>
      <c r="E133" s="309">
        <v>1</v>
      </c>
      <c r="F133" s="309"/>
      <c r="G133" s="309"/>
      <c r="H133" s="309"/>
      <c r="I133" s="309"/>
      <c r="J133" s="306"/>
      <c r="K133" s="306"/>
      <c r="L133" s="313"/>
      <c r="M133" s="306"/>
      <c r="N133" s="306"/>
    </row>
    <row r="134" spans="2:14">
      <c r="B134" s="309" t="s">
        <v>303</v>
      </c>
      <c r="C134" s="309">
        <v>7</v>
      </c>
      <c r="D134" s="309">
        <v>3</v>
      </c>
      <c r="E134" s="309">
        <v>5</v>
      </c>
      <c r="F134" s="309"/>
      <c r="G134" s="309"/>
      <c r="H134" s="309"/>
      <c r="I134" s="309"/>
      <c r="J134" s="306"/>
      <c r="K134" s="306"/>
      <c r="L134" s="313"/>
      <c r="M134" s="306"/>
      <c r="N134" s="306"/>
    </row>
    <row r="135" spans="2:14">
      <c r="B135" s="304" t="s">
        <v>88</v>
      </c>
      <c r="C135" s="309">
        <v>4</v>
      </c>
      <c r="D135" s="309">
        <v>-1</v>
      </c>
      <c r="E135" s="309">
        <v>1</v>
      </c>
      <c r="F135" s="309"/>
      <c r="G135" s="309"/>
      <c r="H135" s="309"/>
      <c r="I135" s="309"/>
      <c r="J135" s="306"/>
      <c r="K135" s="306"/>
      <c r="L135" s="313"/>
      <c r="M135" s="306"/>
      <c r="N135" s="306"/>
    </row>
    <row r="136" spans="2:14" ht="15.75" thickBot="1">
      <c r="B136" s="309" t="s">
        <v>69</v>
      </c>
      <c r="C136" s="309">
        <v>5</v>
      </c>
      <c r="D136" s="309">
        <v>2</v>
      </c>
      <c r="E136" s="309">
        <v>3</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112</v>
      </c>
      <c r="C140" s="315"/>
      <c r="D140" s="315"/>
      <c r="E140" s="315"/>
      <c r="F140" s="309"/>
      <c r="G140" s="309"/>
      <c r="H140" s="309"/>
      <c r="I140" s="309"/>
      <c r="J140" s="306"/>
      <c r="K140" s="306"/>
      <c r="L140" s="313"/>
      <c r="M140" s="306"/>
      <c r="N140" s="306"/>
    </row>
    <row r="141" spans="2:14" ht="15.75" thickBot="1">
      <c r="B141" s="316" t="s">
        <v>113</v>
      </c>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4" style="166" customWidth="1"/>
    <col min="13" max="13" width="4.140625" style="165" customWidth="1"/>
    <col min="14" max="14" width="2.140625" style="165" customWidth="1"/>
    <col min="15" max="15" width="4" customWidth="1"/>
  </cols>
  <sheetData>
    <row r="1" spans="2:16" ht="21">
      <c r="B1" s="167" t="s">
        <v>344</v>
      </c>
      <c r="C1" s="168"/>
      <c r="D1" s="168"/>
      <c r="E1" s="168"/>
      <c r="F1" s="168"/>
      <c r="G1" s="168"/>
      <c r="H1" s="168"/>
      <c r="I1" s="168"/>
      <c r="J1" s="168"/>
      <c r="K1" s="168"/>
      <c r="L1" s="169"/>
      <c r="M1" s="168"/>
      <c r="N1" s="168"/>
      <c r="P1" s="168">
        <f>SUM(P14:P56)+D11+F7+H11</f>
        <v>245</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Polen</v>
      </c>
      <c r="C4" s="170"/>
      <c r="D4" s="190">
        <f>IF(AND(ISNA(MATCH(B4,Invulblad!$F$44:$F$47,0)),ISNA(MATCH(B4,Invulblad!$J$44:$J$47,0))),0,bonus8)</f>
        <v>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Italië</v>
      </c>
      <c r="F6" s="190">
        <f>IF(AND(ISNA(MATCH(E6,Invulblad!$F$51:$F$52,0)),ISNA(MATCH(E6,Invulblad!$J$51:$J$52,0))),0,bonus4)</f>
        <v>20</v>
      </c>
      <c r="I6" s="170"/>
      <c r="K6" s="170"/>
      <c r="M6" s="170"/>
      <c r="N6" s="170"/>
      <c r="P6" s="170"/>
    </row>
    <row r="7" spans="2:16">
      <c r="B7" s="170" t="str">
        <f>E48</f>
        <v>Spanje</v>
      </c>
      <c r="C7" s="170"/>
      <c r="D7" s="190">
        <f>IF(AND(ISNA(MATCH(B7,Invulblad!$F$44:$F$47,0)),ISNA(MATCH(B7,Invulblad!$J$44:$J$47,0))),0,bonus8)</f>
        <v>10</v>
      </c>
      <c r="E7" s="173" t="s">
        <v>61</v>
      </c>
      <c r="F7" s="191">
        <f>SUM(F3:F6)</f>
        <v>60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Engeland</v>
      </c>
      <c r="C9" s="170"/>
      <c r="D9" s="190">
        <f>IF(AND(ISNA(MATCH(B9,Invulblad!$F$44:$F$47,0)),ISNA(MATCH(B9,Invulblad!$J$44:$J$47,0))),0,bonus8)</f>
        <v>10</v>
      </c>
      <c r="G9" s="170" t="str">
        <f>E56</f>
        <v>Spanje</v>
      </c>
      <c r="H9" s="190">
        <f>IF(AND(ISNA(MATCH(G9,Invulblad!$F$56,0)),ISNA(MATCH(G9,Invulblad!$J$56,0))),0,bonus2)</f>
        <v>30</v>
      </c>
      <c r="M9" s="170"/>
      <c r="N9" s="170"/>
      <c r="P9" s="170"/>
    </row>
    <row r="10" spans="2:16">
      <c r="B10" s="170" t="str">
        <f>G48</f>
        <v>Frankrijk</v>
      </c>
      <c r="C10" s="170"/>
      <c r="D10" s="190">
        <f>IF(AND(ISNA(MATCH(B10,Invulblad!$F$44:$F$47,0)),ISNA(MATCH(B10,Invulblad!$J$44:$J$47,0))),0,bonus8)</f>
        <v>10</v>
      </c>
      <c r="G10" s="170" t="str">
        <f>G56</f>
        <v>Duitsland</v>
      </c>
      <c r="H10" s="190">
        <f>IF(AND(ISNA(MATCH(G10,Invulblad!$F$56,0)),ISNA(MATCH(G10,Invulblad!$J$56,0))),0,5)</f>
        <v>0</v>
      </c>
      <c r="M10" s="170"/>
      <c r="N10" s="170"/>
      <c r="P10" s="170"/>
    </row>
    <row r="11" spans="2:16">
      <c r="B11" s="173" t="s">
        <v>60</v>
      </c>
      <c r="C11" s="296"/>
      <c r="D11" s="191">
        <f>SUM(D3:D10)</f>
        <v>50</v>
      </c>
      <c r="G11" s="173" t="s">
        <v>66</v>
      </c>
      <c r="H11" s="191">
        <f>SUM(H9:H10)</f>
        <v>30</v>
      </c>
      <c r="M11" s="170"/>
      <c r="N11" s="170"/>
      <c r="P11" s="170"/>
    </row>
    <row r="12" spans="2:16">
      <c r="B12" s="174" t="s">
        <v>19</v>
      </c>
      <c r="C12" s="174"/>
      <c r="D12" s="174"/>
      <c r="G12" s="174"/>
      <c r="H12" s="174"/>
      <c r="I12" s="174"/>
      <c r="J12" s="175" t="str">
        <f>IF(H56&gt;J56,E56,G56)</f>
        <v>Spanje</v>
      </c>
      <c r="K12" s="295"/>
      <c r="L12" s="192">
        <f>IF(ISNA(MATCH(J12,Invulblad!F57,0)),0,bonus1)</f>
        <v>50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1</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1</v>
      </c>
      <c r="I15" s="183" t="s">
        <v>29</v>
      </c>
      <c r="J15" s="183">
        <v>0</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0</v>
      </c>
      <c r="I16" s="183" t="s">
        <v>29</v>
      </c>
      <c r="J16" s="183">
        <v>1</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0</v>
      </c>
      <c r="I17" s="183" t="s">
        <v>29</v>
      </c>
      <c r="J17" s="183">
        <v>1</v>
      </c>
      <c r="K17" s="186">
        <f t="shared" si="0"/>
        <v>2</v>
      </c>
      <c r="L17" s="184">
        <f>VLOOKUP($B17,Invulblad!$A$11:$S$103,13,0)</f>
        <v>3</v>
      </c>
      <c r="M17" s="185">
        <f>IF(L17&lt;&gt;"",VLOOKUP($B17,Invulblad!$A$11:$S$103,7,0),"")</f>
        <v>1</v>
      </c>
      <c r="N17" s="183" t="s">
        <v>29</v>
      </c>
      <c r="O17" s="185">
        <f>IF(L17&lt;&gt;"",VLOOKUP($B17,Invulblad!$A$11:$S$103,9,0),"")</f>
        <v>1</v>
      </c>
      <c r="P17" s="186">
        <f t="shared" si="1"/>
        <v>0</v>
      </c>
    </row>
    <row r="18" spans="2:16">
      <c r="B18" s="170">
        <v>17</v>
      </c>
      <c r="C18" s="180" t="s">
        <v>282</v>
      </c>
      <c r="D18" s="181">
        <v>0.86458333333333337</v>
      </c>
      <c r="E18" s="182" t="s">
        <v>299</v>
      </c>
      <c r="F18" s="183" t="s">
        <v>29</v>
      </c>
      <c r="G18" s="170" t="s">
        <v>222</v>
      </c>
      <c r="H18" s="183">
        <v>0</v>
      </c>
      <c r="I18" s="183" t="s">
        <v>29</v>
      </c>
      <c r="J18" s="183">
        <v>1</v>
      </c>
      <c r="K18" s="186">
        <f t="shared" si="0"/>
        <v>2</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1</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1</v>
      </c>
      <c r="I22" s="183" t="s">
        <v>29</v>
      </c>
      <c r="J22" s="183">
        <v>0</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1</v>
      </c>
      <c r="I23" s="183" t="s">
        <v>29</v>
      </c>
      <c r="J23" s="183">
        <v>0</v>
      </c>
      <c r="K23" s="186" t="str">
        <f t="shared" si="2"/>
        <v>1</v>
      </c>
      <c r="L23" s="184" t="str">
        <f>VLOOKUP($B23,Invulblad!$A$11:$S$103,13,0)</f>
        <v>1</v>
      </c>
      <c r="M23" s="185">
        <f>IF(L23&lt;&gt;"",VLOOKUP($B23,Invulblad!$A$11:$S$103,7,0),"")</f>
        <v>1</v>
      </c>
      <c r="N23" s="183" t="s">
        <v>29</v>
      </c>
      <c r="O23" s="185">
        <f>IF(L23&lt;&gt;"",VLOOKUP($B23,Invulblad!$A$11:$S$103,9,0),"")</f>
        <v>0</v>
      </c>
      <c r="P23" s="186">
        <f t="shared" si="3"/>
        <v>10</v>
      </c>
    </row>
    <row r="24" spans="2:16">
      <c r="B24" s="170">
        <v>11</v>
      </c>
      <c r="C24" s="180" t="s">
        <v>284</v>
      </c>
      <c r="D24" s="181">
        <v>0.75</v>
      </c>
      <c r="E24" s="182" t="s">
        <v>109</v>
      </c>
      <c r="F24" s="183" t="s">
        <v>29</v>
      </c>
      <c r="G24" s="170" t="s">
        <v>111</v>
      </c>
      <c r="H24" s="183">
        <v>0</v>
      </c>
      <c r="I24" s="183" t="s">
        <v>29</v>
      </c>
      <c r="J24" s="183">
        <v>1</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0</v>
      </c>
      <c r="I25" s="183" t="s">
        <v>29</v>
      </c>
      <c r="J25" s="183">
        <v>1</v>
      </c>
      <c r="K25" s="186">
        <f t="shared" si="2"/>
        <v>2</v>
      </c>
      <c r="L25" s="184">
        <f>VLOOKUP($B25,Invulblad!$A$11:$S$103,13,0)</f>
        <v>2</v>
      </c>
      <c r="M25" s="185">
        <f>IF(L25&lt;&gt;"",VLOOKUP($B25,Invulblad!$A$11:$S$103,7,0),"")</f>
        <v>1</v>
      </c>
      <c r="N25" s="183" t="s">
        <v>29</v>
      </c>
      <c r="O25" s="185">
        <f>IF(L25&lt;&gt;"",VLOOKUP($B25,Invulblad!$A$11:$S$103,9,0),"")</f>
        <v>2</v>
      </c>
      <c r="P25" s="186">
        <f t="shared" si="3"/>
        <v>5</v>
      </c>
    </row>
    <row r="26" spans="2:16">
      <c r="B26" s="170">
        <v>19</v>
      </c>
      <c r="C26" s="180" t="s">
        <v>285</v>
      </c>
      <c r="D26" s="181">
        <v>0.86458333333333337</v>
      </c>
      <c r="E26" s="182" t="s">
        <v>111</v>
      </c>
      <c r="F26" s="183" t="s">
        <v>29</v>
      </c>
      <c r="G26" s="170" t="s">
        <v>77</v>
      </c>
      <c r="H26" s="183">
        <v>0</v>
      </c>
      <c r="I26" s="183" t="s">
        <v>29</v>
      </c>
      <c r="J26" s="183">
        <v>1</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1</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1</v>
      </c>
      <c r="I30" s="183" t="s">
        <v>29</v>
      </c>
      <c r="J30" s="183">
        <v>0</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0</v>
      </c>
      <c r="I31" s="183" t="s">
        <v>29</v>
      </c>
      <c r="J31" s="183">
        <v>1</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1</v>
      </c>
      <c r="I32" s="183" t="s">
        <v>29</v>
      </c>
      <c r="J32" s="183">
        <v>0</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1</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0</v>
      </c>
      <c r="I34" s="183" t="s">
        <v>29</v>
      </c>
      <c r="J34" s="183">
        <v>1</v>
      </c>
      <c r="K34" s="186">
        <f t="shared" si="4"/>
        <v>2</v>
      </c>
      <c r="L34" s="184">
        <f>VLOOKUP($B34,Invulblad!$A$11:$S$103,13,0)</f>
        <v>2</v>
      </c>
      <c r="M34" s="185">
        <f>IF(L34&lt;&gt;"",VLOOKUP($B34,Invulblad!$A$11:$S$103,7,0),"")</f>
        <v>0</v>
      </c>
      <c r="N34" s="183" t="s">
        <v>29</v>
      </c>
      <c r="O34" s="185">
        <f>IF(L34&lt;&gt;"",VLOOKUP($B34,Invulblad!$A$11:$S$103,9,0),"")</f>
        <v>1</v>
      </c>
      <c r="P34" s="186">
        <f t="shared" si="5"/>
        <v>10</v>
      </c>
    </row>
    <row r="35" spans="2:16">
      <c r="B35" s="170">
        <v>22</v>
      </c>
      <c r="C35" s="180" t="s">
        <v>288</v>
      </c>
      <c r="D35" s="181">
        <v>0.86458333333333337</v>
      </c>
      <c r="E35" s="182" t="s">
        <v>110</v>
      </c>
      <c r="F35" s="183" t="s">
        <v>29</v>
      </c>
      <c r="G35" s="170" t="s">
        <v>300</v>
      </c>
      <c r="H35" s="183">
        <v>1</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0</v>
      </c>
      <c r="I38" s="183" t="s">
        <v>29</v>
      </c>
      <c r="J38" s="183">
        <v>1</v>
      </c>
      <c r="K38" s="186">
        <f t="shared" ref="K38:K43" si="6">IF(AND(H38="",J38=""),"",IF(OR(H38="",J38=""),"FOUT",IF(H38&gt;J38,"1",IF(H38=J38,3,2))))</f>
        <v>2</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0</v>
      </c>
      <c r="I39" s="183" t="s">
        <v>29</v>
      </c>
      <c r="J39" s="183">
        <v>1</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0</v>
      </c>
      <c r="I40" s="183" t="s">
        <v>29</v>
      </c>
      <c r="J40" s="183">
        <v>1</v>
      </c>
      <c r="K40" s="186">
        <f t="shared" si="6"/>
        <v>2</v>
      </c>
      <c r="L40" s="184">
        <f>VLOOKUP($B40,Invulblad!$A$11:$S$103,13,0)</f>
        <v>2</v>
      </c>
      <c r="M40" s="185">
        <f>IF(L40&lt;&gt;"",VLOOKUP($B40,Invulblad!$A$11:$S$103,7,0),"")</f>
        <v>2</v>
      </c>
      <c r="N40" s="183" t="s">
        <v>29</v>
      </c>
      <c r="O40" s="185">
        <f>IF(L40&lt;&gt;"",VLOOKUP($B40,Invulblad!$A$11:$S$103,9,0),"")</f>
        <v>3</v>
      </c>
      <c r="P40" s="186">
        <f t="shared" si="7"/>
        <v>5</v>
      </c>
    </row>
    <row r="41" spans="2:16">
      <c r="B41" s="170">
        <v>16</v>
      </c>
      <c r="C41" s="180" t="s">
        <v>290</v>
      </c>
      <c r="D41" s="181">
        <v>0.75</v>
      </c>
      <c r="E41" s="182" t="s">
        <v>302</v>
      </c>
      <c r="F41" s="183" t="s">
        <v>29</v>
      </c>
      <c r="G41" s="170" t="s">
        <v>88</v>
      </c>
      <c r="H41" s="183">
        <v>0</v>
      </c>
      <c r="I41" s="183" t="s">
        <v>29</v>
      </c>
      <c r="J41" s="183">
        <v>1</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1</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10</v>
      </c>
    </row>
    <row r="43" spans="2:16">
      <c r="B43" s="170">
        <v>24</v>
      </c>
      <c r="C43" s="180" t="s">
        <v>291</v>
      </c>
      <c r="D43" s="181">
        <v>0.86458333333333337</v>
      </c>
      <c r="E43" s="182" t="s">
        <v>303</v>
      </c>
      <c r="F43" s="183" t="s">
        <v>29</v>
      </c>
      <c r="G43" s="170" t="s">
        <v>88</v>
      </c>
      <c r="H43" s="183">
        <v>0</v>
      </c>
      <c r="I43" s="183" t="s">
        <v>29</v>
      </c>
      <c r="J43" s="183">
        <v>1</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77</v>
      </c>
      <c r="H46" s="183">
        <v>0</v>
      </c>
      <c r="I46" s="183" t="s">
        <v>29</v>
      </c>
      <c r="J46" s="183">
        <v>1</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10</v>
      </c>
    </row>
    <row r="47" spans="2:16">
      <c r="B47" s="170">
        <v>26</v>
      </c>
      <c r="C47" s="180" t="s">
        <v>293</v>
      </c>
      <c r="D47" s="181">
        <v>0.86458333333333337</v>
      </c>
      <c r="E47" s="182" t="s">
        <v>105</v>
      </c>
      <c r="F47" s="183" t="s">
        <v>29</v>
      </c>
      <c r="G47" s="170" t="s">
        <v>222</v>
      </c>
      <c r="H47" s="183">
        <v>1</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88</v>
      </c>
      <c r="H48" s="183">
        <v>1</v>
      </c>
      <c r="I48" s="183" t="s">
        <v>29</v>
      </c>
      <c r="J48" s="183">
        <v>0</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6">
      <c r="B49" s="170">
        <v>28</v>
      </c>
      <c r="C49" s="180" t="s">
        <v>295</v>
      </c>
      <c r="D49" s="181">
        <v>0.86458333333333337</v>
      </c>
      <c r="E49" s="182" t="s">
        <v>69</v>
      </c>
      <c r="F49" s="183" t="s">
        <v>29</v>
      </c>
      <c r="G49" s="170" t="s">
        <v>110</v>
      </c>
      <c r="H49" s="183">
        <v>0</v>
      </c>
      <c r="I49" s="183" t="s">
        <v>29</v>
      </c>
      <c r="J49" s="183">
        <v>1</v>
      </c>
      <c r="K49" s="186">
        <f t="shared" si="8"/>
        <v>2</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77</v>
      </c>
      <c r="F52" s="183" t="s">
        <v>29</v>
      </c>
      <c r="G52" s="170" t="s">
        <v>84</v>
      </c>
      <c r="H52" s="183">
        <v>0</v>
      </c>
      <c r="I52" s="183" t="s">
        <v>29</v>
      </c>
      <c r="J52" s="183">
        <v>1</v>
      </c>
      <c r="K52" s="186">
        <f t="shared" ref="K52:K53" si="10">IF(AND(H52="",J52=""),"",IF(OR(H52="",J52=""),"FOUT",IF(H52&gt;J52,"1",IF(H52=J52,3,2))))</f>
        <v>2</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105</v>
      </c>
      <c r="F53" s="183" t="s">
        <v>29</v>
      </c>
      <c r="G53" s="170" t="s">
        <v>110</v>
      </c>
      <c r="H53" s="183">
        <v>1</v>
      </c>
      <c r="I53" s="183" t="s">
        <v>29</v>
      </c>
      <c r="J53" s="183">
        <v>0</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84</v>
      </c>
      <c r="F56" s="183" t="s">
        <v>29</v>
      </c>
      <c r="G56" s="170" t="s">
        <v>105</v>
      </c>
      <c r="H56" s="183">
        <v>1</v>
      </c>
      <c r="I56" s="183" t="s">
        <v>29</v>
      </c>
      <c r="J56" s="183">
        <v>0</v>
      </c>
      <c r="K56" s="186" t="str">
        <f t="shared" ref="K56" si="12">IF(AND(H56="",J56=""),"",IF(OR(H56="",J56=""),"FOUT",IF(H56&gt;J56,"1",IF(H56=J56,3,2))))</f>
        <v>1</v>
      </c>
      <c r="L56" s="184" t="str">
        <f>VLOOKUP($B56,Invulblad!$A$11:$S$103,13,0)</f>
        <v>1</v>
      </c>
      <c r="M56" s="185">
        <f>IF(L56&lt;&gt;"",VLOOKUP($B56,Invulblad!$A$11:$S$103,7,0),"")</f>
        <v>4</v>
      </c>
      <c r="N56" s="183" t="s">
        <v>29</v>
      </c>
      <c r="O56" s="185">
        <f>IF(L56&lt;&gt;"",VLOOKUP($B56,Invulblad!$A$11:$S$103,9,0),"")</f>
        <v>0</v>
      </c>
      <c r="P56" s="186">
        <f t="shared" ref="P56" si="13">IF(L56&lt;&gt;"",IF(AND(M56=H56,O56=J56),10,IF(K56=L56,5,0)),"")</f>
        <v>5</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222</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6</v>
      </c>
      <c r="D70" s="304">
        <v>1</v>
      </c>
      <c r="E70" s="304">
        <v>2</v>
      </c>
      <c r="F70" s="304"/>
      <c r="G70" s="304"/>
      <c r="H70" s="304"/>
      <c r="I70" s="304"/>
      <c r="J70" s="305"/>
      <c r="K70" s="301"/>
      <c r="L70" s="302"/>
      <c r="M70" s="301"/>
      <c r="N70" s="300"/>
    </row>
    <row r="71" spans="2:14">
      <c r="B71" s="297" t="s">
        <v>68</v>
      </c>
      <c r="C71" s="297">
        <v>0</v>
      </c>
      <c r="D71" s="297">
        <v>-3</v>
      </c>
      <c r="E71" s="298">
        <v>0</v>
      </c>
      <c r="F71" s="299"/>
      <c r="G71" s="297"/>
      <c r="H71" s="299"/>
      <c r="I71" s="299"/>
      <c r="J71" s="300"/>
      <c r="K71" s="301"/>
      <c r="L71" s="302"/>
      <c r="M71" s="301"/>
      <c r="N71" s="300"/>
    </row>
    <row r="72" spans="2:14">
      <c r="B72" s="297" t="s">
        <v>221</v>
      </c>
      <c r="C72" s="297">
        <v>9</v>
      </c>
      <c r="D72" s="297">
        <v>3</v>
      </c>
      <c r="E72" s="298">
        <v>3</v>
      </c>
      <c r="F72" s="299"/>
      <c r="G72" s="297"/>
      <c r="H72" s="299"/>
      <c r="I72" s="299"/>
      <c r="J72" s="300"/>
      <c r="K72" s="301"/>
      <c r="L72" s="302"/>
      <c r="M72" s="301"/>
      <c r="N72" s="300"/>
    </row>
    <row r="73" spans="2:14">
      <c r="B73" s="297" t="s">
        <v>299</v>
      </c>
      <c r="C73" s="297">
        <v>3</v>
      </c>
      <c r="D73" s="297">
        <v>-1</v>
      </c>
      <c r="E73" s="298">
        <v>1</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105</v>
      </c>
      <c r="E84" s="307"/>
      <c r="F84" s="299"/>
      <c r="G84" s="297"/>
      <c r="H84" s="299"/>
      <c r="I84" s="299"/>
      <c r="J84" s="300"/>
      <c r="K84" s="301"/>
      <c r="L84" s="302"/>
      <c r="M84" s="301"/>
      <c r="N84" s="300"/>
    </row>
    <row r="85" spans="1:14">
      <c r="A85" t="s">
        <v>272</v>
      </c>
      <c r="B85" s="297" t="s">
        <v>87</v>
      </c>
      <c r="C85" s="297"/>
      <c r="D85" s="297" t="s">
        <v>77</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6</v>
      </c>
      <c r="D91" s="297">
        <v>1</v>
      </c>
      <c r="E91" s="298">
        <v>2</v>
      </c>
      <c r="F91" s="299"/>
      <c r="G91" s="310"/>
      <c r="H91" s="299"/>
      <c r="I91" s="299"/>
      <c r="J91" s="300"/>
      <c r="K91" s="301"/>
      <c r="L91" s="302"/>
      <c r="M91" s="301"/>
      <c r="N91" s="300"/>
    </row>
    <row r="92" spans="1:14">
      <c r="B92" s="297" t="s">
        <v>109</v>
      </c>
      <c r="C92" s="297">
        <v>0</v>
      </c>
      <c r="D92" s="297">
        <v>-3</v>
      </c>
      <c r="E92" s="298">
        <v>0</v>
      </c>
      <c r="F92" s="299"/>
      <c r="G92" s="304"/>
      <c r="H92" s="299"/>
      <c r="I92" s="299"/>
      <c r="J92" s="300"/>
      <c r="K92" s="301"/>
      <c r="L92" s="302"/>
      <c r="M92" s="301"/>
      <c r="N92" s="300"/>
    </row>
    <row r="93" spans="1:14">
      <c r="B93" s="304" t="s">
        <v>105</v>
      </c>
      <c r="C93" s="304">
        <v>9</v>
      </c>
      <c r="D93" s="304">
        <v>3</v>
      </c>
      <c r="E93" s="304">
        <v>3</v>
      </c>
      <c r="F93" s="304"/>
      <c r="G93" s="304"/>
      <c r="H93" s="304"/>
      <c r="I93" s="304"/>
      <c r="J93" s="305"/>
      <c r="K93" s="301"/>
      <c r="L93" s="302"/>
      <c r="M93" s="301"/>
      <c r="N93" s="306"/>
    </row>
    <row r="94" spans="1:14">
      <c r="B94" s="304" t="s">
        <v>111</v>
      </c>
      <c r="C94" s="304">
        <v>3</v>
      </c>
      <c r="D94" s="304">
        <v>-1</v>
      </c>
      <c r="E94" s="304">
        <v>1</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110</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9</v>
      </c>
      <c r="D112" s="309">
        <v>3</v>
      </c>
      <c r="E112" s="309">
        <v>3</v>
      </c>
      <c r="F112" s="309"/>
      <c r="G112" s="309"/>
      <c r="H112" s="309"/>
      <c r="I112" s="309"/>
      <c r="J112" s="306"/>
      <c r="K112" s="306"/>
      <c r="L112" s="313"/>
      <c r="M112" s="306"/>
      <c r="N112" s="306"/>
    </row>
    <row r="113" spans="1:14" ht="15.75" thickBot="1">
      <c r="B113" s="314" t="s">
        <v>110</v>
      </c>
      <c r="C113" s="314">
        <v>6</v>
      </c>
      <c r="D113" s="314">
        <v>1</v>
      </c>
      <c r="E113" s="314">
        <v>2</v>
      </c>
      <c r="F113" s="309"/>
      <c r="G113" s="309"/>
      <c r="H113" s="309"/>
      <c r="I113" s="309"/>
      <c r="J113" s="306"/>
      <c r="K113" s="306"/>
      <c r="L113" s="313"/>
      <c r="M113" s="306"/>
      <c r="N113" s="306"/>
    </row>
    <row r="114" spans="1:14" ht="15.75" thickBot="1">
      <c r="B114" s="315" t="s">
        <v>300</v>
      </c>
      <c r="C114" s="315">
        <v>0</v>
      </c>
      <c r="D114" s="315">
        <v>-3</v>
      </c>
      <c r="E114" s="315">
        <v>0</v>
      </c>
      <c r="F114" s="309"/>
      <c r="G114" s="309"/>
      <c r="H114" s="309"/>
      <c r="I114" s="309"/>
      <c r="J114" s="306"/>
      <c r="K114" s="306"/>
      <c r="L114" s="313"/>
      <c r="M114" s="306"/>
      <c r="N114" s="306"/>
    </row>
    <row r="115" spans="1:14" ht="15.75" thickBot="1">
      <c r="B115" s="316" t="s">
        <v>301</v>
      </c>
      <c r="C115" s="316">
        <v>3</v>
      </c>
      <c r="D115" s="316">
        <v>-1</v>
      </c>
      <c r="E115" s="316">
        <v>1</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103</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69</v>
      </c>
      <c r="E126" s="317"/>
      <c r="F126" s="317"/>
      <c r="G126" s="317"/>
      <c r="H126" s="317"/>
      <c r="I126" s="317"/>
      <c r="J126" s="318"/>
      <c r="K126" s="318"/>
      <c r="L126" s="319"/>
      <c r="M126" s="318"/>
      <c r="N126" s="318"/>
    </row>
    <row r="127" spans="1:14">
      <c r="A127" t="s">
        <v>276</v>
      </c>
      <c r="B127" s="309" t="s">
        <v>87</v>
      </c>
      <c r="C127" s="309"/>
      <c r="D127" s="309" t="s">
        <v>88</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0</v>
      </c>
      <c r="D133" s="309">
        <v>-3</v>
      </c>
      <c r="E133" s="309">
        <v>0</v>
      </c>
      <c r="F133" s="309"/>
      <c r="G133" s="309"/>
      <c r="H133" s="309"/>
      <c r="I133" s="309"/>
      <c r="J133" s="306"/>
      <c r="K133" s="306"/>
      <c r="L133" s="313"/>
      <c r="M133" s="306"/>
      <c r="N133" s="306"/>
    </row>
    <row r="134" spans="2:14">
      <c r="B134" s="309" t="s">
        <v>303</v>
      </c>
      <c r="C134" s="309">
        <v>3</v>
      </c>
      <c r="D134" s="309">
        <v>-1</v>
      </c>
      <c r="E134" s="309">
        <v>1</v>
      </c>
      <c r="F134" s="309"/>
      <c r="G134" s="309"/>
      <c r="H134" s="309"/>
      <c r="I134" s="309"/>
      <c r="J134" s="306"/>
      <c r="K134" s="306"/>
      <c r="L134" s="313"/>
      <c r="M134" s="306"/>
      <c r="N134" s="306"/>
    </row>
    <row r="135" spans="2:14">
      <c r="B135" s="304" t="s">
        <v>88</v>
      </c>
      <c r="C135" s="309">
        <v>6</v>
      </c>
      <c r="D135" s="309">
        <v>1</v>
      </c>
      <c r="E135" s="309">
        <v>2</v>
      </c>
      <c r="F135" s="309"/>
      <c r="G135" s="309"/>
      <c r="H135" s="309"/>
      <c r="I135" s="309"/>
      <c r="J135" s="306"/>
      <c r="K135" s="306"/>
      <c r="L135" s="313"/>
      <c r="M135" s="306"/>
      <c r="N135" s="306"/>
    </row>
    <row r="136" spans="2:14" ht="15.75" thickBot="1">
      <c r="B136" s="309" t="s">
        <v>69</v>
      </c>
      <c r="C136" s="309">
        <v>9</v>
      </c>
      <c r="D136" s="309">
        <v>3</v>
      </c>
      <c r="E136" s="309">
        <v>3</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112</v>
      </c>
      <c r="C140" s="315"/>
      <c r="D140" s="315"/>
      <c r="E140" s="315"/>
      <c r="F140" s="309"/>
      <c r="G140" s="309"/>
      <c r="H140" s="309"/>
      <c r="I140" s="309"/>
      <c r="J140" s="306"/>
      <c r="K140" s="306"/>
      <c r="L140" s="313"/>
      <c r="M140" s="306"/>
      <c r="N140" s="306"/>
    </row>
    <row r="141" spans="2:14" ht="15.75" thickBot="1">
      <c r="B141" s="316" t="s">
        <v>113</v>
      </c>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324</v>
      </c>
      <c r="C1" s="168"/>
      <c r="D1" s="168"/>
      <c r="E1" s="168"/>
      <c r="F1" s="168"/>
      <c r="G1" s="168"/>
      <c r="H1" s="168"/>
      <c r="I1" s="168"/>
      <c r="J1" s="168"/>
      <c r="K1" s="168"/>
      <c r="L1" s="169"/>
      <c r="M1" s="168"/>
      <c r="N1" s="168"/>
      <c r="P1" s="168">
        <f>SUM(P14:P56)+D11+F7+H11</f>
        <v>225</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Duitsland</v>
      </c>
      <c r="F3" s="190">
        <f>IF(AND(ISNA(MATCH(E3,Invulblad!$F$51:$F$52,0)),ISNA(MATCH(E3,Invulblad!$J$51:$J$52,0))),0,bonus4)</f>
        <v>20</v>
      </c>
      <c r="I3" s="170"/>
      <c r="K3" s="170"/>
      <c r="M3" s="170"/>
      <c r="N3" s="170"/>
      <c r="P3" s="170"/>
    </row>
    <row r="4" spans="2:16">
      <c r="B4" s="170" t="str">
        <f>G47</f>
        <v>Polen</v>
      </c>
      <c r="C4" s="170"/>
      <c r="D4" s="190">
        <f>IF(AND(ISNA(MATCH(B4,Invulblad!$F$44:$F$47,0)),ISNA(MATCH(B4,Invulblad!$J$44:$J$47,0))),0,bonus8)</f>
        <v>0</v>
      </c>
      <c r="E4" s="170" t="str">
        <f>E53</f>
        <v>Nederland</v>
      </c>
      <c r="F4" s="190">
        <f>IF(AND(ISNA(MATCH(E4,Invulblad!$F$51:$F$52,0)),ISNA(MATCH(E4,Invulblad!$J$51:$J$52,0))),0,bonus4)</f>
        <v>0</v>
      </c>
      <c r="I4" s="170"/>
      <c r="K4" s="170"/>
      <c r="M4" s="170"/>
      <c r="N4" s="170"/>
      <c r="P4" s="170"/>
    </row>
    <row r="5" spans="2:16">
      <c r="B5" s="170" t="str">
        <f>E47</f>
        <v>Nederland</v>
      </c>
      <c r="C5" s="170"/>
      <c r="D5" s="190">
        <f>IF(AND(ISNA(MATCH(B5,Invulblad!$F$44:$F$47,0)),ISNA(MATCH(B5,Invulblad!$J$44:$J$47,0))),0,bonus8)</f>
        <v>0</v>
      </c>
      <c r="E5" s="170" t="str">
        <f>G52</f>
        <v>Spanje</v>
      </c>
      <c r="F5" s="190">
        <f>IF(AND(ISNA(MATCH(E5,Invulblad!$F$51:$F$52,0)),ISNA(MATCH(E5,Invulblad!$J$51:$J$52,0))),0,bonus4)</f>
        <v>20</v>
      </c>
      <c r="I5" s="170"/>
      <c r="K5" s="170"/>
      <c r="M5" s="170"/>
      <c r="N5" s="170"/>
      <c r="P5" s="170"/>
    </row>
    <row r="6" spans="2:16">
      <c r="B6" s="170" t="str">
        <f>G46</f>
        <v>Duitsland</v>
      </c>
      <c r="C6" s="170"/>
      <c r="D6" s="190">
        <f>IF(AND(ISNA(MATCH(B6,Invulblad!$F$44:$F$47,0)),ISNA(MATCH(B6,Invulblad!$J$44:$J$47,0))),0,bonus8)</f>
        <v>10</v>
      </c>
      <c r="E6" s="170" t="str">
        <f>G53</f>
        <v>Italië</v>
      </c>
      <c r="F6" s="190">
        <f>IF(AND(ISNA(MATCH(E6,Invulblad!$F$51:$F$52,0)),ISNA(MATCH(E6,Invulblad!$J$51:$J$52,0))),0,bonus4)</f>
        <v>20</v>
      </c>
      <c r="I6" s="170"/>
      <c r="K6" s="170"/>
      <c r="M6" s="170"/>
      <c r="N6" s="170"/>
      <c r="P6" s="170"/>
    </row>
    <row r="7" spans="2:16">
      <c r="B7" s="170" t="str">
        <f>E48</f>
        <v>Spanje</v>
      </c>
      <c r="C7" s="170"/>
      <c r="D7" s="190">
        <f>IF(AND(ISNA(MATCH(B7,Invulblad!$F$44:$F$47,0)),ISNA(MATCH(B7,Invulblad!$J$44:$J$47,0))),0,bonus8)</f>
        <v>10</v>
      </c>
      <c r="E7" s="173" t="s">
        <v>61</v>
      </c>
      <c r="F7" s="191">
        <f>SUM(F3:F6)</f>
        <v>60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Frankrijk</v>
      </c>
      <c r="C9" s="170"/>
      <c r="D9" s="190">
        <f>IF(AND(ISNA(MATCH(B9,Invulblad!$F$44:$F$47,0)),ISNA(MATCH(B9,Invulblad!$J$44:$J$47,0))),0,bonus8)</f>
        <v>10</v>
      </c>
      <c r="G9" s="170" t="str">
        <f>E56</f>
        <v>Duitsland</v>
      </c>
      <c r="H9" s="190">
        <f>IF(AND(ISNA(MATCH(G9,Invulblad!$F$56,0)),ISNA(MATCH(G9,Invulblad!$J$56,0))),0,bonus2)</f>
        <v>0</v>
      </c>
      <c r="M9" s="170"/>
      <c r="N9" s="170"/>
      <c r="P9" s="170"/>
    </row>
    <row r="10" spans="2:16">
      <c r="B10" s="170" t="str">
        <f>G48</f>
        <v>Engeland</v>
      </c>
      <c r="C10" s="170"/>
      <c r="D10" s="190">
        <f>IF(AND(ISNA(MATCH(B10,Invulblad!$F$44:$F$47,0)),ISNA(MATCH(B10,Invulblad!$J$44:$J$47,0))),0,bonus8)</f>
        <v>10</v>
      </c>
      <c r="G10" s="170" t="str">
        <f>G56</f>
        <v>Italië</v>
      </c>
      <c r="H10" s="190">
        <f>IF(AND(ISNA(MATCH(G10,Invulblad!$F$56,0)),ISNA(MATCH(G10,Invulblad!$J$56,0))),0,bonus2)</f>
        <v>30</v>
      </c>
      <c r="M10" s="170"/>
      <c r="N10" s="170"/>
      <c r="P10" s="170"/>
    </row>
    <row r="11" spans="2:16">
      <c r="B11" s="173" t="s">
        <v>60</v>
      </c>
      <c r="C11" s="296"/>
      <c r="D11" s="191">
        <f>SUM(D3:D10)</f>
        <v>50</v>
      </c>
      <c r="G11" s="173" t="s">
        <v>66</v>
      </c>
      <c r="H11" s="191">
        <f>SUM(H9:H10)</f>
        <v>30</v>
      </c>
      <c r="M11" s="170"/>
      <c r="N11" s="170"/>
      <c r="P11" s="170"/>
    </row>
    <row r="12" spans="2:16">
      <c r="B12" s="174" t="s">
        <v>19</v>
      </c>
      <c r="C12" s="174"/>
      <c r="D12" s="174"/>
      <c r="G12" s="174"/>
      <c r="H12" s="174"/>
      <c r="I12" s="174"/>
      <c r="J12" s="175" t="str">
        <f>IF(H56&gt;J56,E56,G56)</f>
        <v>Italië</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3</v>
      </c>
      <c r="I14" s="183" t="s">
        <v>29</v>
      </c>
      <c r="J14" s="183">
        <v>1</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2</v>
      </c>
      <c r="I15" s="183" t="s">
        <v>29</v>
      </c>
      <c r="J15" s="183">
        <v>0</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0</v>
      </c>
      <c r="I16" s="183" t="s">
        <v>29</v>
      </c>
      <c r="J16" s="183">
        <v>1</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2</v>
      </c>
      <c r="I17" s="183" t="s">
        <v>29</v>
      </c>
      <c r="J17" s="183">
        <v>2</v>
      </c>
      <c r="K17" s="186">
        <f t="shared" si="0"/>
        <v>3</v>
      </c>
      <c r="L17" s="184">
        <f>VLOOKUP($B17,Invulblad!$A$11:$S$103,13,0)</f>
        <v>3</v>
      </c>
      <c r="M17" s="185">
        <f>IF(L17&lt;&gt;"",VLOOKUP($B17,Invulblad!$A$11:$S$103,7,0),"")</f>
        <v>1</v>
      </c>
      <c r="N17" s="183" t="s">
        <v>29</v>
      </c>
      <c r="O17" s="185">
        <f>IF(L17&lt;&gt;"",VLOOKUP($B17,Invulblad!$A$11:$S$103,9,0),"")</f>
        <v>1</v>
      </c>
      <c r="P17" s="186">
        <f t="shared" si="1"/>
        <v>5</v>
      </c>
    </row>
    <row r="18" spans="2:16">
      <c r="B18" s="170">
        <v>17</v>
      </c>
      <c r="C18" s="180" t="s">
        <v>282</v>
      </c>
      <c r="D18" s="181">
        <v>0.86458333333333337</v>
      </c>
      <c r="E18" s="182" t="s">
        <v>299</v>
      </c>
      <c r="F18" s="183" t="s">
        <v>29</v>
      </c>
      <c r="G18" s="170" t="s">
        <v>222</v>
      </c>
      <c r="H18" s="183">
        <v>1</v>
      </c>
      <c r="I18" s="183" t="s">
        <v>29</v>
      </c>
      <c r="J18" s="183">
        <v>2</v>
      </c>
      <c r="K18" s="186">
        <f t="shared" si="0"/>
        <v>2</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1</v>
      </c>
      <c r="I22" s="183" t="s">
        <v>29</v>
      </c>
      <c r="J22" s="183">
        <v>1</v>
      </c>
      <c r="K22" s="186">
        <f t="shared" ref="K22:K27" si="2">IF(AND(H22="",J22=""),"",IF(OR(H22="",J22=""),"FOUT",IF(H22&gt;J22,"1",IF(H22=J22,3,2))))</f>
        <v>3</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3</v>
      </c>
      <c r="K23" s="186">
        <f t="shared" si="2"/>
        <v>2</v>
      </c>
      <c r="L23" s="184" t="str">
        <f>VLOOKUP($B23,Invulblad!$A$11:$S$103,13,0)</f>
        <v>1</v>
      </c>
      <c r="M23" s="185">
        <f>IF(L23&lt;&gt;"",VLOOKUP($B23,Invulblad!$A$11:$S$103,7,0),"")</f>
        <v>1</v>
      </c>
      <c r="N23" s="183" t="s">
        <v>29</v>
      </c>
      <c r="O23" s="185">
        <f>IF(L23&lt;&gt;"",VLOOKUP($B23,Invulblad!$A$11:$S$103,9,0),"")</f>
        <v>0</v>
      </c>
      <c r="P23" s="186">
        <f t="shared" si="3"/>
        <v>0</v>
      </c>
    </row>
    <row r="24" spans="2:16">
      <c r="B24" s="170">
        <v>11</v>
      </c>
      <c r="C24" s="180" t="s">
        <v>284</v>
      </c>
      <c r="D24" s="181">
        <v>0.75</v>
      </c>
      <c r="E24" s="182" t="s">
        <v>109</v>
      </c>
      <c r="F24" s="183" t="s">
        <v>29</v>
      </c>
      <c r="G24" s="170" t="s">
        <v>111</v>
      </c>
      <c r="H24" s="183">
        <v>1</v>
      </c>
      <c r="I24" s="183" t="s">
        <v>29</v>
      </c>
      <c r="J24" s="183">
        <v>1</v>
      </c>
      <c r="K24" s="186">
        <f t="shared" si="2"/>
        <v>3</v>
      </c>
      <c r="L24" s="184">
        <f>VLOOKUP($B24,Invulblad!$A$11:$S$103,13,0)</f>
        <v>2</v>
      </c>
      <c r="M24" s="185">
        <f>IF(L24&lt;&gt;"",VLOOKUP($B24,Invulblad!$A$11:$S$103,7,0),"")</f>
        <v>2</v>
      </c>
      <c r="N24" s="183" t="s">
        <v>29</v>
      </c>
      <c r="O24" s="185">
        <f>IF(L24&lt;&gt;"",VLOOKUP($B24,Invulblad!$A$11:$S$103,9,0),"")</f>
        <v>3</v>
      </c>
      <c r="P24" s="186">
        <f t="shared" si="3"/>
        <v>0</v>
      </c>
    </row>
    <row r="25" spans="2:16">
      <c r="B25" s="170">
        <v>12</v>
      </c>
      <c r="C25" s="180" t="s">
        <v>284</v>
      </c>
      <c r="D25" s="181">
        <v>0.86458333333333337</v>
      </c>
      <c r="E25" s="182" t="s">
        <v>77</v>
      </c>
      <c r="F25" s="183" t="s">
        <v>29</v>
      </c>
      <c r="G25" s="170" t="s">
        <v>105</v>
      </c>
      <c r="H25" s="183">
        <v>1</v>
      </c>
      <c r="I25" s="183" t="s">
        <v>29</v>
      </c>
      <c r="J25" s="183">
        <v>1</v>
      </c>
      <c r="K25" s="186">
        <f t="shared" si="2"/>
        <v>3</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1</v>
      </c>
      <c r="I26" s="183" t="s">
        <v>29</v>
      </c>
      <c r="J26" s="183">
        <v>2</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1</v>
      </c>
      <c r="I27" s="183" t="s">
        <v>29</v>
      </c>
      <c r="J27" s="183">
        <v>3</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0</v>
      </c>
      <c r="I30" s="183" t="s">
        <v>29</v>
      </c>
      <c r="J30" s="183">
        <v>0</v>
      </c>
      <c r="K30" s="186">
        <f t="shared" ref="K30:K35" si="4">IF(AND(H30="",J30=""),"",IF(OR(H30="",J30=""),"FOUT",IF(H30&gt;J30,"1",IF(H30=J30,3,2))))</f>
        <v>3</v>
      </c>
      <c r="L30" s="184">
        <f>VLOOKUP($B30,Invulblad!$A$11:$S$103,13,0)</f>
        <v>3</v>
      </c>
      <c r="M30" s="185">
        <f>IF(L30&lt;&gt;"",VLOOKUP($B30,Invulblad!$A$11:$S$103,7,0),"")</f>
        <v>1</v>
      </c>
      <c r="N30" s="183" t="s">
        <v>29</v>
      </c>
      <c r="O30" s="185">
        <f>IF(L30&lt;&gt;"",VLOOKUP($B30,Invulblad!$A$11:$S$103,9,0),"")</f>
        <v>1</v>
      </c>
      <c r="P30" s="186">
        <f t="shared" ref="P30:P35" si="5">IF(L30&lt;&gt;"",IF(AND(M30=H30,O30=J30),10,IF(K30=L30,5,0)),"")</f>
        <v>5</v>
      </c>
    </row>
    <row r="31" spans="2:16">
      <c r="B31" s="170">
        <v>6</v>
      </c>
      <c r="C31" s="180" t="s">
        <v>286</v>
      </c>
      <c r="D31" s="181">
        <v>0.86458333333333337</v>
      </c>
      <c r="E31" s="182" t="s">
        <v>300</v>
      </c>
      <c r="F31" s="183" t="s">
        <v>29</v>
      </c>
      <c r="G31" s="170" t="s">
        <v>301</v>
      </c>
      <c r="H31" s="183">
        <v>0</v>
      </c>
      <c r="I31" s="183" t="s">
        <v>29</v>
      </c>
      <c r="J31" s="183">
        <v>1</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2</v>
      </c>
      <c r="I32" s="183" t="s">
        <v>29</v>
      </c>
      <c r="J32" s="183">
        <v>0</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3</v>
      </c>
      <c r="I33" s="183" t="s">
        <v>29</v>
      </c>
      <c r="J33" s="183">
        <v>1</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2</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1</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1</v>
      </c>
      <c r="I38" s="183" t="s">
        <v>29</v>
      </c>
      <c r="J38" s="183">
        <v>1</v>
      </c>
      <c r="K38" s="186">
        <f t="shared" ref="K38:K43" si="6">IF(AND(H38="",J38=""),"",IF(OR(H38="",J38=""),"FOUT",IF(H38&gt;J38,"1",IF(H38=J38,3,2))))</f>
        <v>3</v>
      </c>
      <c r="L38" s="184">
        <f>VLOOKUP($B38,Invulblad!$A$11:$S$103,13,0)</f>
        <v>3</v>
      </c>
      <c r="M38" s="185">
        <f>IF(L38&lt;&gt;"",VLOOKUP($B38,Invulblad!$A$11:$S$103,7,0),"")</f>
        <v>1</v>
      </c>
      <c r="N38" s="183" t="s">
        <v>29</v>
      </c>
      <c r="O38" s="185">
        <f>IF(L38&lt;&gt;"",VLOOKUP($B38,Invulblad!$A$11:$S$103,9,0),"")</f>
        <v>1</v>
      </c>
      <c r="P38" s="186">
        <f t="shared" ref="P38:P43" si="7">IF(L38&lt;&gt;"",IF(AND(M38=H38,O38=J38),10,IF(K38=L38,5,0)),"")</f>
        <v>10</v>
      </c>
    </row>
    <row r="39" spans="2:16">
      <c r="B39" s="170">
        <v>8</v>
      </c>
      <c r="C39" s="180" t="s">
        <v>289</v>
      </c>
      <c r="D39" s="181">
        <v>0.86458333333333337</v>
      </c>
      <c r="E39" s="182" t="s">
        <v>302</v>
      </c>
      <c r="F39" s="183" t="s">
        <v>29</v>
      </c>
      <c r="G39" s="170" t="s">
        <v>303</v>
      </c>
      <c r="H39" s="183">
        <v>0</v>
      </c>
      <c r="I39" s="183" t="s">
        <v>29</v>
      </c>
      <c r="J39" s="183">
        <v>2</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2</v>
      </c>
      <c r="I40" s="183" t="s">
        <v>29</v>
      </c>
      <c r="J40" s="183">
        <v>2</v>
      </c>
      <c r="K40" s="186">
        <f t="shared" si="6"/>
        <v>3</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1</v>
      </c>
      <c r="I41" s="183" t="s">
        <v>29</v>
      </c>
      <c r="J41" s="183">
        <v>3</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2</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183">
        <v>1</v>
      </c>
      <c r="I43" s="183" t="s">
        <v>29</v>
      </c>
      <c r="J43" s="183">
        <v>2</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105</v>
      </c>
      <c r="H46" s="183">
        <v>2</v>
      </c>
      <c r="I46" s="183" t="s">
        <v>29</v>
      </c>
      <c r="J46" s="183">
        <v>3</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77</v>
      </c>
      <c r="F47" s="183" t="s">
        <v>29</v>
      </c>
      <c r="G47" s="170" t="s">
        <v>222</v>
      </c>
      <c r="H47" s="183">
        <v>2</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69</v>
      </c>
      <c r="H48" s="183">
        <v>3</v>
      </c>
      <c r="I48" s="183" t="s">
        <v>29</v>
      </c>
      <c r="J48" s="183">
        <v>1</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6">
      <c r="B49" s="170">
        <v>28</v>
      </c>
      <c r="C49" s="180" t="s">
        <v>295</v>
      </c>
      <c r="D49" s="181">
        <v>0.86458333333333337</v>
      </c>
      <c r="E49" s="182" t="s">
        <v>88</v>
      </c>
      <c r="F49" s="183" t="s">
        <v>29</v>
      </c>
      <c r="G49" s="170" t="s">
        <v>110</v>
      </c>
      <c r="H49" s="183">
        <v>1</v>
      </c>
      <c r="I49" s="183" t="s">
        <v>29</v>
      </c>
      <c r="J49" s="183">
        <v>2</v>
      </c>
      <c r="K49" s="186">
        <f t="shared" si="8"/>
        <v>2</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105</v>
      </c>
      <c r="F52" s="183" t="s">
        <v>29</v>
      </c>
      <c r="G52" s="170" t="s">
        <v>84</v>
      </c>
      <c r="H52" s="183">
        <v>2</v>
      </c>
      <c r="I52" s="183" t="s">
        <v>29</v>
      </c>
      <c r="J52" s="183">
        <v>1</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77</v>
      </c>
      <c r="F53" s="183" t="s">
        <v>29</v>
      </c>
      <c r="G53" s="170" t="s">
        <v>110</v>
      </c>
      <c r="H53" s="183">
        <v>1</v>
      </c>
      <c r="I53" s="183" t="s">
        <v>29</v>
      </c>
      <c r="J53" s="183">
        <v>3</v>
      </c>
      <c r="K53" s="186">
        <f t="shared" si="10"/>
        <v>2</v>
      </c>
      <c r="L53" s="184">
        <f>VLOOKUP($B53,Invulblad!$A$11:$S$103,13,0)</f>
        <v>2</v>
      </c>
      <c r="M53" s="185">
        <f>IF(L53&lt;&gt;"",VLOOKUP($B53,Invulblad!$A$11:$S$103,7,0),"")</f>
        <v>1</v>
      </c>
      <c r="N53" s="183" t="s">
        <v>29</v>
      </c>
      <c r="O53" s="185">
        <f>IF(L53&lt;&gt;"",VLOOKUP($B53,Invulblad!$A$11:$S$103,9,0),"")</f>
        <v>2</v>
      </c>
      <c r="P53" s="186">
        <f t="shared" si="11"/>
        <v>5</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105</v>
      </c>
      <c r="F56" s="183" t="s">
        <v>29</v>
      </c>
      <c r="G56" s="170" t="s">
        <v>110</v>
      </c>
      <c r="H56" s="183">
        <v>1</v>
      </c>
      <c r="I56" s="183" t="s">
        <v>29</v>
      </c>
      <c r="J56" s="183">
        <v>2</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222</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7</v>
      </c>
      <c r="D70" s="304">
        <v>3</v>
      </c>
      <c r="E70" s="304">
        <v>7</v>
      </c>
      <c r="F70" s="304"/>
      <c r="G70" s="304"/>
      <c r="H70" s="304"/>
      <c r="I70" s="304"/>
      <c r="J70" s="305"/>
      <c r="K70" s="301"/>
      <c r="L70" s="302"/>
      <c r="M70" s="301"/>
      <c r="N70" s="300"/>
    </row>
    <row r="71" spans="2:14">
      <c r="B71" s="297" t="s">
        <v>68</v>
      </c>
      <c r="C71" s="297">
        <v>0</v>
      </c>
      <c r="D71" s="297">
        <v>-5</v>
      </c>
      <c r="E71" s="298">
        <v>1</v>
      </c>
      <c r="F71" s="299"/>
      <c r="G71" s="297"/>
      <c r="H71" s="299"/>
      <c r="I71" s="299"/>
      <c r="J71" s="300"/>
      <c r="K71" s="301"/>
      <c r="L71" s="302"/>
      <c r="M71" s="301"/>
      <c r="N71" s="300"/>
    </row>
    <row r="72" spans="2:14">
      <c r="B72" s="297" t="s">
        <v>221</v>
      </c>
      <c r="C72" s="297">
        <v>7</v>
      </c>
      <c r="D72" s="297">
        <v>4</v>
      </c>
      <c r="E72" s="298">
        <v>6</v>
      </c>
      <c r="F72" s="299"/>
      <c r="G72" s="297"/>
      <c r="H72" s="299"/>
      <c r="I72" s="299"/>
      <c r="J72" s="300"/>
      <c r="K72" s="301"/>
      <c r="L72" s="302"/>
      <c r="M72" s="301"/>
      <c r="N72" s="300"/>
    </row>
    <row r="73" spans="2:14">
      <c r="B73" s="297" t="s">
        <v>299</v>
      </c>
      <c r="C73" s="297">
        <v>3</v>
      </c>
      <c r="D73" s="297">
        <v>-2</v>
      </c>
      <c r="E73" s="298">
        <v>2</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322</v>
      </c>
      <c r="C77" s="304"/>
      <c r="D77" s="304"/>
      <c r="E77" s="304"/>
      <c r="F77" s="304"/>
      <c r="G77" s="304"/>
      <c r="H77" s="304"/>
      <c r="I77" s="304"/>
      <c r="J77" s="305"/>
      <c r="K77" s="301"/>
      <c r="L77" s="302"/>
      <c r="M77" s="301"/>
      <c r="N77" s="300"/>
    </row>
    <row r="78" spans="2:14">
      <c r="B78" s="304"/>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t="s">
        <v>94</v>
      </c>
      <c r="C81" s="297"/>
      <c r="D81" s="297"/>
      <c r="E81" s="307"/>
      <c r="F81" s="299"/>
      <c r="G81" s="297"/>
      <c r="H81" s="299"/>
      <c r="I81" s="299"/>
      <c r="J81" s="300"/>
      <c r="K81" s="301"/>
      <c r="L81" s="302"/>
      <c r="M81" s="301"/>
      <c r="N81" s="300"/>
    </row>
    <row r="82" spans="1:14">
      <c r="B82" s="297"/>
      <c r="C82" s="297"/>
      <c r="D82" s="297"/>
      <c r="E82" s="307"/>
      <c r="F82" s="299"/>
      <c r="G82" s="297"/>
      <c r="H82" s="299"/>
      <c r="I82" s="299"/>
      <c r="J82" s="300"/>
      <c r="K82" s="301"/>
      <c r="L82" s="302"/>
      <c r="M82" s="301"/>
      <c r="N82" s="300"/>
    </row>
    <row r="83" spans="1:14">
      <c r="A83" t="s">
        <v>271</v>
      </c>
      <c r="B83" s="297" t="s">
        <v>86</v>
      </c>
      <c r="C83" s="297"/>
      <c r="D83" s="297" t="s">
        <v>77</v>
      </c>
      <c r="E83" s="298"/>
      <c r="F83" s="299"/>
      <c r="G83" s="297"/>
      <c r="H83" s="299"/>
      <c r="I83" s="299"/>
      <c r="J83" s="300"/>
      <c r="K83" s="301"/>
      <c r="L83" s="302"/>
      <c r="M83" s="301"/>
      <c r="N83" s="300"/>
    </row>
    <row r="84" spans="1:14">
      <c r="A84" t="s">
        <v>272</v>
      </c>
      <c r="B84" s="297" t="s">
        <v>87</v>
      </c>
      <c r="C84" s="297"/>
      <c r="D84" s="297" t="s">
        <v>105</v>
      </c>
      <c r="E84" s="307"/>
      <c r="F84" s="299"/>
      <c r="G84" s="297"/>
      <c r="H84" s="299"/>
      <c r="I84" s="299"/>
      <c r="J84" s="300"/>
      <c r="K84" s="301"/>
      <c r="L84" s="302"/>
      <c r="M84" s="301"/>
      <c r="N84" s="300"/>
    </row>
    <row r="85" spans="1:14">
      <c r="B85" s="297"/>
      <c r="C85" s="297"/>
      <c r="D85" s="297"/>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t="s">
        <v>95</v>
      </c>
      <c r="C87" s="304"/>
      <c r="D87" s="304"/>
      <c r="E87" s="304"/>
      <c r="F87" s="304"/>
      <c r="G87" s="304"/>
      <c r="H87" s="304"/>
      <c r="I87" s="304"/>
      <c r="J87" s="305"/>
      <c r="K87" s="301"/>
      <c r="L87" s="302"/>
      <c r="M87" s="301"/>
      <c r="N87" s="300"/>
    </row>
    <row r="88" spans="1:14">
      <c r="B88" s="304"/>
      <c r="C88" s="304"/>
      <c r="D88" s="304"/>
      <c r="E88" s="304"/>
      <c r="F88" s="304"/>
      <c r="G88" s="304"/>
      <c r="H88" s="304"/>
      <c r="I88" s="304"/>
      <c r="J88" s="305"/>
      <c r="K88" s="301"/>
      <c r="L88" s="302"/>
      <c r="M88" s="301"/>
      <c r="N88" s="300"/>
    </row>
    <row r="89" spans="1:14">
      <c r="B89" s="297" t="s">
        <v>90</v>
      </c>
      <c r="C89" s="297" t="s">
        <v>305</v>
      </c>
      <c r="D89" s="297" t="s">
        <v>306</v>
      </c>
      <c r="E89" s="298" t="s">
        <v>91</v>
      </c>
      <c r="F89" s="299"/>
      <c r="G89" s="310"/>
      <c r="H89" s="299"/>
      <c r="I89" s="299"/>
      <c r="J89" s="300"/>
      <c r="K89" s="301"/>
      <c r="L89" s="302"/>
      <c r="M89" s="301"/>
      <c r="N89" s="300"/>
    </row>
    <row r="90" spans="1:14">
      <c r="B90" s="297" t="s">
        <v>77</v>
      </c>
      <c r="C90" s="297">
        <v>5</v>
      </c>
      <c r="D90" s="297">
        <v>1</v>
      </c>
      <c r="E90" s="298">
        <v>4</v>
      </c>
      <c r="F90" s="299"/>
      <c r="G90" s="310"/>
      <c r="H90" s="299"/>
      <c r="I90" s="299"/>
      <c r="J90" s="300"/>
      <c r="K90" s="301"/>
      <c r="L90" s="302"/>
      <c r="M90" s="301"/>
      <c r="N90" s="300"/>
    </row>
    <row r="91" spans="1:14">
      <c r="B91" s="297" t="s">
        <v>109</v>
      </c>
      <c r="C91" s="297">
        <v>2</v>
      </c>
      <c r="D91" s="297">
        <v>-2</v>
      </c>
      <c r="E91" s="298">
        <v>3</v>
      </c>
      <c r="F91" s="299"/>
      <c r="G91" s="310"/>
      <c r="H91" s="299"/>
      <c r="I91" s="299"/>
      <c r="J91" s="300"/>
      <c r="K91" s="301"/>
      <c r="L91" s="302"/>
      <c r="M91" s="301"/>
      <c r="N91" s="300"/>
    </row>
    <row r="92" spans="1:14">
      <c r="B92" s="297" t="s">
        <v>105</v>
      </c>
      <c r="C92" s="297">
        <v>4</v>
      </c>
      <c r="D92" s="297">
        <v>1</v>
      </c>
      <c r="E92" s="298">
        <v>6</v>
      </c>
      <c r="F92" s="299"/>
      <c r="G92" s="304"/>
      <c r="H92" s="299"/>
      <c r="I92" s="299"/>
      <c r="J92" s="300"/>
      <c r="K92" s="301"/>
      <c r="L92" s="302"/>
      <c r="M92" s="301"/>
      <c r="N92" s="300"/>
    </row>
    <row r="93" spans="1:14">
      <c r="B93" s="304" t="s">
        <v>111</v>
      </c>
      <c r="C93" s="304">
        <v>4</v>
      </c>
      <c r="D93" s="304">
        <v>0</v>
      </c>
      <c r="E93" s="304">
        <v>5</v>
      </c>
      <c r="F93" s="304"/>
      <c r="G93" s="304"/>
      <c r="H93" s="304"/>
      <c r="I93" s="304"/>
      <c r="J93" s="305"/>
      <c r="K93" s="301"/>
      <c r="L93" s="302"/>
      <c r="M93" s="301"/>
      <c r="N93" s="306"/>
    </row>
    <row r="94" spans="1:14">
      <c r="B94" s="304"/>
      <c r="C94" s="304"/>
      <c r="D94" s="304"/>
      <c r="E94" s="304"/>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t="s">
        <v>96</v>
      </c>
      <c r="C96" s="297"/>
      <c r="D96" s="297"/>
      <c r="E96" s="307"/>
      <c r="F96" s="299"/>
      <c r="G96" s="297"/>
      <c r="H96" s="299"/>
      <c r="I96" s="299"/>
      <c r="J96" s="300"/>
      <c r="K96" s="301"/>
      <c r="L96" s="302"/>
      <c r="M96" s="301"/>
      <c r="N96" s="300"/>
    </row>
    <row r="97" spans="1:14">
      <c r="B97" s="304" t="s">
        <v>97</v>
      </c>
      <c r="C97" s="304"/>
      <c r="D97" s="304"/>
      <c r="E97" s="304"/>
      <c r="F97" s="304"/>
      <c r="G97" s="304"/>
      <c r="H97" s="304"/>
      <c r="I97" s="304"/>
      <c r="J97" s="305"/>
      <c r="K97" s="301"/>
      <c r="L97" s="302"/>
      <c r="M97" s="301"/>
      <c r="N97" s="300"/>
    </row>
    <row r="98" spans="1:14">
      <c r="B98" s="304" t="s">
        <v>323</v>
      </c>
      <c r="C98" s="304"/>
      <c r="D98" s="304"/>
      <c r="E98" s="304"/>
      <c r="F98" s="304"/>
      <c r="G98" s="304"/>
      <c r="H98" s="304"/>
      <c r="I98" s="304"/>
      <c r="J98" s="305"/>
      <c r="K98" s="301"/>
      <c r="L98" s="302"/>
      <c r="M98" s="301"/>
      <c r="N98" s="300"/>
    </row>
    <row r="99" spans="1:14">
      <c r="B99" s="297"/>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t="s">
        <v>99</v>
      </c>
      <c r="C102" s="297"/>
      <c r="D102" s="297"/>
      <c r="E102" s="298"/>
      <c r="F102" s="299"/>
      <c r="G102" s="310"/>
      <c r="H102" s="299"/>
      <c r="I102" s="299"/>
      <c r="J102" s="300"/>
      <c r="K102" s="301"/>
      <c r="L102" s="302"/>
      <c r="M102" s="301"/>
      <c r="N102" s="300"/>
    </row>
    <row r="103" spans="1:14">
      <c r="B103" s="298"/>
      <c r="C103" s="298"/>
      <c r="D103" s="298"/>
      <c r="E103" s="298"/>
      <c r="F103" s="298"/>
      <c r="G103" s="298"/>
      <c r="H103" s="298"/>
      <c r="I103" s="298"/>
      <c r="J103" s="311"/>
      <c r="K103" s="311"/>
      <c r="L103" s="312"/>
      <c r="M103" s="301"/>
      <c r="N103" s="300"/>
    </row>
    <row r="104" spans="1:14">
      <c r="A104" t="s">
        <v>273</v>
      </c>
      <c r="B104" s="309" t="s">
        <v>86</v>
      </c>
      <c r="C104" s="309"/>
      <c r="D104" s="309" t="s">
        <v>84</v>
      </c>
      <c r="E104" s="309"/>
      <c r="F104" s="309"/>
      <c r="G104" s="309"/>
      <c r="H104" s="309"/>
      <c r="I104" s="309"/>
      <c r="J104" s="306"/>
      <c r="K104" s="306"/>
      <c r="L104" s="313"/>
      <c r="M104" s="301"/>
      <c r="N104" s="300"/>
    </row>
    <row r="105" spans="1:14">
      <c r="A105" t="s">
        <v>274</v>
      </c>
      <c r="B105" s="304" t="s">
        <v>87</v>
      </c>
      <c r="C105" s="309"/>
      <c r="D105" s="309" t="s">
        <v>110</v>
      </c>
      <c r="E105" s="309"/>
      <c r="F105" s="309"/>
      <c r="G105" s="309"/>
      <c r="H105" s="309"/>
      <c r="I105" s="309"/>
      <c r="J105" s="306"/>
      <c r="K105" s="306"/>
      <c r="L105" s="313"/>
      <c r="M105" s="301"/>
      <c r="N105" s="300"/>
    </row>
    <row r="106" spans="1:14">
      <c r="B106" s="304"/>
      <c r="C106" s="309"/>
      <c r="D106" s="309"/>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t="s">
        <v>100</v>
      </c>
      <c r="C108" s="309"/>
      <c r="D108" s="304"/>
      <c r="E108" s="309"/>
      <c r="F108" s="309"/>
      <c r="G108" s="309"/>
      <c r="H108" s="309"/>
      <c r="I108" s="309"/>
      <c r="J108" s="306"/>
      <c r="K108" s="306"/>
      <c r="L108" s="313"/>
      <c r="M108" s="306"/>
      <c r="N108" s="306"/>
    </row>
    <row r="109" spans="1:14">
      <c r="B109" s="309"/>
      <c r="C109" s="309"/>
      <c r="D109" s="309"/>
      <c r="E109" s="309"/>
      <c r="F109" s="309"/>
      <c r="G109" s="309"/>
      <c r="H109" s="309"/>
      <c r="I109" s="309"/>
      <c r="J109" s="306"/>
      <c r="K109" s="306"/>
      <c r="L109" s="313"/>
      <c r="M109" s="306"/>
      <c r="N109" s="306"/>
    </row>
    <row r="110" spans="1:14">
      <c r="B110" s="309" t="s">
        <v>90</v>
      </c>
      <c r="C110" s="309" t="s">
        <v>305</v>
      </c>
      <c r="D110" s="309" t="s">
        <v>306</v>
      </c>
      <c r="E110" s="309" t="s">
        <v>91</v>
      </c>
      <c r="F110" s="309"/>
      <c r="G110" s="309"/>
      <c r="H110" s="309"/>
      <c r="I110" s="309"/>
      <c r="J110" s="306"/>
      <c r="K110" s="306"/>
      <c r="L110" s="313"/>
      <c r="M110" s="306"/>
      <c r="N110" s="306"/>
    </row>
    <row r="111" spans="1:14">
      <c r="B111" s="304" t="s">
        <v>84</v>
      </c>
      <c r="C111" s="309">
        <v>7</v>
      </c>
      <c r="D111" s="309">
        <v>3</v>
      </c>
      <c r="E111" s="309">
        <v>5</v>
      </c>
      <c r="F111" s="309"/>
      <c r="G111" s="309"/>
      <c r="H111" s="309"/>
      <c r="I111" s="309"/>
      <c r="J111" s="306"/>
      <c r="K111" s="306"/>
      <c r="L111" s="313"/>
      <c r="M111" s="306"/>
      <c r="N111" s="306"/>
    </row>
    <row r="112" spans="1:14" ht="15.75" thickBot="1">
      <c r="B112" s="309" t="s">
        <v>110</v>
      </c>
      <c r="C112" s="309">
        <v>7</v>
      </c>
      <c r="D112" s="309">
        <v>3</v>
      </c>
      <c r="E112" s="309">
        <v>3</v>
      </c>
      <c r="F112" s="309"/>
      <c r="G112" s="309"/>
      <c r="H112" s="309"/>
      <c r="I112" s="309"/>
      <c r="J112" s="306"/>
      <c r="K112" s="306"/>
      <c r="L112" s="313"/>
      <c r="M112" s="306"/>
      <c r="N112" s="306"/>
    </row>
    <row r="113" spans="1:14" ht="15.75" thickBot="1">
      <c r="B113" s="314" t="s">
        <v>300</v>
      </c>
      <c r="C113" s="314">
        <v>0</v>
      </c>
      <c r="D113" s="314">
        <v>-4</v>
      </c>
      <c r="E113" s="314">
        <v>1</v>
      </c>
      <c r="F113" s="309"/>
      <c r="G113" s="309"/>
      <c r="H113" s="309"/>
      <c r="I113" s="309"/>
      <c r="J113" s="306"/>
      <c r="K113" s="306"/>
      <c r="L113" s="313"/>
      <c r="M113" s="306"/>
      <c r="N113" s="306"/>
    </row>
    <row r="114" spans="1:14" ht="15.75" thickBot="1">
      <c r="B114" s="315" t="s">
        <v>301</v>
      </c>
      <c r="C114" s="315">
        <v>3</v>
      </c>
      <c r="D114" s="315">
        <v>-2</v>
      </c>
      <c r="E114" s="315">
        <v>2</v>
      </c>
      <c r="F114" s="309"/>
      <c r="G114" s="309"/>
      <c r="H114" s="309"/>
      <c r="I114" s="309"/>
      <c r="J114" s="306"/>
      <c r="K114" s="306"/>
      <c r="L114" s="313"/>
      <c r="M114" s="306"/>
      <c r="N114" s="306"/>
    </row>
    <row r="115" spans="1:14" ht="15.75" thickBot="1">
      <c r="B115" s="316"/>
      <c r="C115" s="316"/>
      <c r="D115" s="316"/>
      <c r="E115" s="316"/>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t="s">
        <v>101</v>
      </c>
      <c r="C117" s="316"/>
      <c r="D117" s="316"/>
      <c r="E117" s="316"/>
      <c r="F117" s="309"/>
      <c r="G117" s="309"/>
      <c r="H117" s="309"/>
      <c r="I117" s="309"/>
      <c r="J117" s="306"/>
      <c r="K117" s="306"/>
      <c r="L117" s="313"/>
      <c r="M117" s="306"/>
      <c r="N117" s="306"/>
    </row>
    <row r="118" spans="1:14">
      <c r="B118" s="309" t="s">
        <v>313</v>
      </c>
      <c r="C118" s="309"/>
      <c r="D118" s="309"/>
      <c r="E118" s="309"/>
      <c r="F118" s="309"/>
      <c r="G118" s="309"/>
      <c r="H118" s="309"/>
      <c r="I118" s="309"/>
      <c r="J118" s="306"/>
      <c r="K118" s="306"/>
      <c r="L118" s="313"/>
      <c r="M118" s="306"/>
      <c r="N118" s="306"/>
    </row>
    <row r="119" spans="1:14">
      <c r="B119" s="309"/>
      <c r="C119" s="309"/>
      <c r="D119" s="309"/>
      <c r="E119" s="309"/>
      <c r="F119" s="309"/>
      <c r="G119" s="309"/>
      <c r="H119" s="309"/>
      <c r="I119" s="309"/>
      <c r="J119" s="306"/>
      <c r="K119" s="306"/>
      <c r="L119" s="313"/>
      <c r="M119" s="306"/>
      <c r="N119" s="306"/>
    </row>
    <row r="120" spans="1:14">
      <c r="B120" s="304"/>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t="s">
        <v>104</v>
      </c>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A124" t="s">
        <v>275</v>
      </c>
      <c r="B124" s="309" t="s">
        <v>86</v>
      </c>
      <c r="C124" s="309"/>
      <c r="D124" s="309" t="s">
        <v>88</v>
      </c>
      <c r="E124" s="309"/>
      <c r="F124" s="309"/>
      <c r="G124" s="309"/>
      <c r="H124" s="309"/>
      <c r="I124" s="309"/>
      <c r="J124" s="306"/>
      <c r="K124" s="306"/>
      <c r="L124" s="313"/>
      <c r="M124" s="306"/>
      <c r="N124" s="306"/>
    </row>
    <row r="125" spans="1:14">
      <c r="A125" t="s">
        <v>276</v>
      </c>
      <c r="B125" s="309" t="s">
        <v>87</v>
      </c>
      <c r="C125" s="309"/>
      <c r="D125" s="309" t="s">
        <v>69</v>
      </c>
      <c r="E125" s="309"/>
      <c r="F125" s="309"/>
      <c r="G125" s="309"/>
      <c r="H125" s="309"/>
      <c r="I125" s="309"/>
      <c r="J125" s="306"/>
      <c r="K125" s="306"/>
      <c r="L125" s="313"/>
      <c r="M125" s="306"/>
      <c r="N125" s="306"/>
    </row>
    <row r="126" spans="1:14">
      <c r="B126" s="317"/>
      <c r="C126" s="317"/>
      <c r="D126" s="317"/>
      <c r="E126" s="317"/>
      <c r="F126" s="317"/>
      <c r="G126" s="317"/>
      <c r="H126" s="317"/>
      <c r="I126" s="317"/>
      <c r="J126" s="318"/>
      <c r="K126" s="318"/>
      <c r="L126" s="319"/>
      <c r="M126" s="318"/>
      <c r="N126" s="318"/>
    </row>
    <row r="127" spans="1:14">
      <c r="B127" s="309"/>
      <c r="C127" s="309"/>
      <c r="D127" s="309"/>
      <c r="E127" s="309"/>
      <c r="F127" s="309"/>
      <c r="G127" s="309"/>
      <c r="H127" s="309"/>
      <c r="I127" s="309"/>
      <c r="J127" s="306"/>
      <c r="K127" s="306"/>
      <c r="L127" s="313"/>
      <c r="M127" s="306"/>
      <c r="N127" s="306"/>
    </row>
    <row r="128" spans="1:14">
      <c r="B128" s="309" t="s">
        <v>106</v>
      </c>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90</v>
      </c>
      <c r="C130" s="309" t="s">
        <v>305</v>
      </c>
      <c r="D130" s="309" t="s">
        <v>306</v>
      </c>
      <c r="E130" s="309" t="s">
        <v>91</v>
      </c>
      <c r="F130" s="309"/>
      <c r="G130" s="309"/>
      <c r="H130" s="309"/>
      <c r="I130" s="309"/>
      <c r="J130" s="306"/>
      <c r="K130" s="306"/>
      <c r="L130" s="313"/>
      <c r="M130" s="306"/>
      <c r="N130" s="306"/>
    </row>
    <row r="131" spans="2:14">
      <c r="B131" s="309" t="s">
        <v>302</v>
      </c>
      <c r="C131" s="309">
        <v>0</v>
      </c>
      <c r="D131" s="304">
        <v>-6</v>
      </c>
      <c r="E131" s="309">
        <v>1</v>
      </c>
      <c r="F131" s="309"/>
      <c r="G131" s="309"/>
      <c r="H131" s="309"/>
      <c r="I131" s="309"/>
      <c r="J131" s="306"/>
      <c r="K131" s="306"/>
      <c r="L131" s="313"/>
      <c r="M131" s="306"/>
      <c r="N131" s="306"/>
    </row>
    <row r="132" spans="2:14">
      <c r="B132" s="309" t="s">
        <v>303</v>
      </c>
      <c r="C132" s="309">
        <v>4</v>
      </c>
      <c r="D132" s="304">
        <v>1</v>
      </c>
      <c r="E132" s="309">
        <v>5</v>
      </c>
      <c r="F132" s="309"/>
      <c r="G132" s="309"/>
      <c r="H132" s="309"/>
      <c r="I132" s="309"/>
      <c r="J132" s="306"/>
      <c r="K132" s="306"/>
      <c r="L132" s="313"/>
      <c r="M132" s="306"/>
      <c r="N132" s="306"/>
    </row>
    <row r="133" spans="2:14">
      <c r="B133" s="309" t="s">
        <v>88</v>
      </c>
      <c r="C133" s="309">
        <v>7</v>
      </c>
      <c r="D133" s="309">
        <v>3</v>
      </c>
      <c r="E133" s="309">
        <v>6</v>
      </c>
      <c r="F133" s="309"/>
      <c r="G133" s="309"/>
      <c r="H133" s="309"/>
      <c r="I133" s="309"/>
      <c r="J133" s="306"/>
      <c r="K133" s="306"/>
      <c r="L133" s="313"/>
      <c r="M133" s="306"/>
      <c r="N133" s="306"/>
    </row>
    <row r="134" spans="2:14">
      <c r="B134" s="309" t="s">
        <v>69</v>
      </c>
      <c r="C134" s="309">
        <v>5</v>
      </c>
      <c r="D134" s="309">
        <v>2</v>
      </c>
      <c r="E134" s="309">
        <v>5</v>
      </c>
      <c r="F134" s="309"/>
      <c r="G134" s="309"/>
      <c r="H134" s="309"/>
      <c r="I134" s="309"/>
      <c r="J134" s="306"/>
      <c r="K134" s="306"/>
      <c r="L134" s="313"/>
      <c r="M134" s="306"/>
      <c r="N134" s="306"/>
    </row>
    <row r="135" spans="2:14">
      <c r="B135" s="304"/>
      <c r="C135" s="309"/>
      <c r="D135" s="309"/>
      <c r="E135" s="309"/>
      <c r="F135" s="309"/>
      <c r="G135" s="309"/>
      <c r="H135" s="309"/>
      <c r="I135" s="309"/>
      <c r="J135" s="306"/>
      <c r="K135" s="306"/>
      <c r="L135" s="313"/>
      <c r="M135" s="306"/>
      <c r="N135" s="306"/>
    </row>
    <row r="136" spans="2:14" ht="15.75" thickBot="1">
      <c r="B136" s="309"/>
      <c r="C136" s="309"/>
      <c r="D136" s="309"/>
      <c r="E136" s="309"/>
      <c r="F136" s="309"/>
      <c r="G136" s="309"/>
      <c r="H136" s="309"/>
      <c r="I136" s="309"/>
      <c r="J136" s="306"/>
      <c r="K136" s="306"/>
      <c r="L136" s="313"/>
      <c r="M136" s="306"/>
      <c r="N136" s="306"/>
    </row>
    <row r="137" spans="2:14" ht="15.75" thickBot="1">
      <c r="B137" s="314" t="s">
        <v>107</v>
      </c>
      <c r="C137" s="314"/>
      <c r="D137" s="314"/>
      <c r="E137" s="314"/>
      <c r="F137" s="309"/>
      <c r="G137" s="309"/>
      <c r="H137" s="309"/>
      <c r="I137" s="309"/>
      <c r="J137" s="306"/>
      <c r="K137" s="306"/>
      <c r="L137" s="313"/>
      <c r="M137" s="306"/>
      <c r="N137" s="306"/>
    </row>
    <row r="138" spans="2:14" ht="15.75" thickBot="1">
      <c r="B138" s="315" t="s">
        <v>112</v>
      </c>
      <c r="C138" s="315"/>
      <c r="D138" s="315"/>
      <c r="E138" s="315"/>
      <c r="F138" s="309"/>
      <c r="G138" s="309"/>
      <c r="H138" s="309"/>
      <c r="I138" s="309"/>
      <c r="J138" s="306"/>
      <c r="K138" s="306"/>
      <c r="L138" s="313"/>
      <c r="M138" s="306"/>
      <c r="N138" s="306"/>
    </row>
    <row r="139" spans="2:14" ht="15.75" thickBot="1">
      <c r="B139" s="316" t="s">
        <v>113</v>
      </c>
      <c r="C139" s="316"/>
      <c r="D139" s="316"/>
      <c r="E139" s="316"/>
      <c r="F139" s="309"/>
      <c r="G139" s="309"/>
      <c r="H139" s="309"/>
      <c r="I139" s="309"/>
      <c r="J139" s="306"/>
      <c r="K139" s="306"/>
      <c r="L139" s="313"/>
      <c r="M139" s="306"/>
      <c r="N139" s="306"/>
    </row>
    <row r="140" spans="2:14" ht="15.75" thickBot="1">
      <c r="B140" s="315"/>
      <c r="C140" s="315"/>
      <c r="D140" s="315"/>
      <c r="E140" s="315"/>
      <c r="F140" s="309"/>
      <c r="G140" s="309"/>
      <c r="H140" s="309"/>
      <c r="I140" s="309"/>
      <c r="J140" s="306"/>
      <c r="K140" s="306"/>
      <c r="L140" s="313"/>
      <c r="M140" s="306"/>
      <c r="N140" s="306"/>
    </row>
    <row r="141" spans="2:14" ht="15.75" thickBot="1">
      <c r="B141" s="316"/>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Blad2" enableFormatConditionsCalculation="0">
    <tabColor indexed="10"/>
  </sheetPr>
  <dimension ref="A1:S49"/>
  <sheetViews>
    <sheetView workbookViewId="0">
      <pane ySplit="1" topLeftCell="A20" activePane="bottomLeft" state="frozen"/>
      <selection pane="bottomLeft" activeCell="C49" sqref="C49"/>
    </sheetView>
  </sheetViews>
  <sheetFormatPr defaultRowHeight="12.75"/>
  <cols>
    <col min="1" max="1" width="3.140625" style="327" customWidth="1"/>
    <col min="2" max="2" width="24.140625" style="139" customWidth="1"/>
    <col min="3" max="19" width="7.85546875" style="139" customWidth="1"/>
    <col min="20" max="16384" width="9.140625" style="139"/>
  </cols>
  <sheetData>
    <row r="1" spans="1:19" ht="13.5" thickBot="1">
      <c r="B1" s="140"/>
      <c r="C1" s="140" t="s">
        <v>349</v>
      </c>
      <c r="D1" s="140" t="s">
        <v>351</v>
      </c>
      <c r="E1" s="140" t="s">
        <v>330</v>
      </c>
      <c r="F1" s="140" t="s">
        <v>348</v>
      </c>
      <c r="G1" s="140" t="s">
        <v>332</v>
      </c>
      <c r="H1" s="140" t="s">
        <v>347</v>
      </c>
      <c r="I1" s="140" t="s">
        <v>350</v>
      </c>
      <c r="J1" s="140" t="s">
        <v>328</v>
      </c>
      <c r="K1" s="140" t="s">
        <v>352</v>
      </c>
      <c r="L1" s="140" t="s">
        <v>346</v>
      </c>
      <c r="M1" s="140" t="s">
        <v>326</v>
      </c>
      <c r="N1" s="140" t="s">
        <v>354</v>
      </c>
      <c r="O1" s="140" t="s">
        <v>309</v>
      </c>
      <c r="P1" s="140" t="s">
        <v>327</v>
      </c>
      <c r="Q1" s="140" t="s">
        <v>42</v>
      </c>
      <c r="R1" s="140" t="s">
        <v>331</v>
      </c>
      <c r="S1" s="140" t="s">
        <v>329</v>
      </c>
    </row>
    <row r="2" spans="1:19">
      <c r="A2" s="327">
        <v>1</v>
      </c>
      <c r="B2" s="141" t="str">
        <f t="shared" ref="B2:B25" si="0">VLOOKUP($A2,Wedstrijdnummers,6,0)&amp;"- "&amp;VLOOKUP($A2,Wedstrijdnummers,10,0)</f>
        <v>Polen- Griekenland</v>
      </c>
      <c r="C2" s="141" t="str">
        <f t="shared" ref="C2:L11" ca="1" si="1">VLOOKUP($A2,INDIRECT(C$1&amp;"!$B$14:$N$89"),7,0)&amp;" - "&amp;VLOOKUP($A2,INDIRECT(C$1&amp;"!$B$14:$N$89"),9,0)</f>
        <v>0 - 1</v>
      </c>
      <c r="D2" s="141" t="str">
        <f t="shared" ca="1" si="1"/>
        <v>1 - 0</v>
      </c>
      <c r="E2" s="141" t="str">
        <f t="shared" ca="1" si="1"/>
        <v>3 - 1</v>
      </c>
      <c r="F2" s="141" t="str">
        <f t="shared" ca="1" si="1"/>
        <v>0 - 0</v>
      </c>
      <c r="G2" s="141" t="str">
        <f t="shared" ca="1" si="1"/>
        <v>1 - 2</v>
      </c>
      <c r="H2" s="141" t="str">
        <f t="shared" ca="1" si="1"/>
        <v>2 - 0</v>
      </c>
      <c r="I2" s="141" t="str">
        <f t="shared" ca="1" si="1"/>
        <v>2 - 1</v>
      </c>
      <c r="J2" s="141" t="str">
        <f t="shared" ca="1" si="1"/>
        <v>1 - 0</v>
      </c>
      <c r="K2" s="141" t="str">
        <f t="shared" ca="1" si="1"/>
        <v>1 - 1</v>
      </c>
      <c r="L2" s="141" t="str">
        <f t="shared" ca="1" si="1"/>
        <v>0 - 0</v>
      </c>
      <c r="M2" s="141" t="str">
        <f t="shared" ref="M2:S11" ca="1" si="2">VLOOKUP($A2,INDIRECT(M$1&amp;"!$B$14:$N$89"),7,0)&amp;" - "&amp;VLOOKUP($A2,INDIRECT(M$1&amp;"!$B$14:$N$89"),9,0)</f>
        <v>1 - 2</v>
      </c>
      <c r="N2" s="141" t="str">
        <f t="shared" ca="1" si="2"/>
        <v>1 - 0</v>
      </c>
      <c r="O2" s="141" t="str">
        <f t="shared" ca="1" si="2"/>
        <v>1 - 0</v>
      </c>
      <c r="P2" s="141" t="str">
        <f t="shared" ca="1" si="2"/>
        <v>2 - 0</v>
      </c>
      <c r="Q2" s="141" t="str">
        <f t="shared" ca="1" si="2"/>
        <v>1 - 0</v>
      </c>
      <c r="R2" s="141" t="str">
        <f t="shared" ca="1" si="2"/>
        <v>2 - 0</v>
      </c>
      <c r="S2" s="141" t="str">
        <f t="shared" ca="1" si="2"/>
        <v>1 - 0</v>
      </c>
    </row>
    <row r="3" spans="1:19">
      <c r="A3" s="327">
        <v>2</v>
      </c>
      <c r="B3" s="142" t="str">
        <f t="shared" si="0"/>
        <v>Rusland- Tsjechië</v>
      </c>
      <c r="C3" s="142" t="str">
        <f t="shared" ca="1" si="1"/>
        <v>1 - 0</v>
      </c>
      <c r="D3" s="142" t="str">
        <f t="shared" ca="1" si="1"/>
        <v>1 - 0</v>
      </c>
      <c r="E3" s="142" t="str">
        <f t="shared" ca="1" si="1"/>
        <v>2 - 0</v>
      </c>
      <c r="F3" s="142" t="str">
        <f t="shared" ca="1" si="1"/>
        <v>1 - 0</v>
      </c>
      <c r="G3" s="142" t="str">
        <f t="shared" ca="1" si="1"/>
        <v>1 - 1</v>
      </c>
      <c r="H3" s="142" t="str">
        <f t="shared" ca="1" si="1"/>
        <v>0 - 1</v>
      </c>
      <c r="I3" s="142" t="str">
        <f t="shared" ca="1" si="1"/>
        <v>1 - 1</v>
      </c>
      <c r="J3" s="142" t="str">
        <f t="shared" ca="1" si="1"/>
        <v>3 - 1</v>
      </c>
      <c r="K3" s="142" t="str">
        <f t="shared" ca="1" si="1"/>
        <v>2 - 1</v>
      </c>
      <c r="L3" s="142" t="str">
        <f t="shared" ca="1" si="1"/>
        <v>1 - 1</v>
      </c>
      <c r="M3" s="142" t="str">
        <f t="shared" ca="1" si="2"/>
        <v>2 - 1</v>
      </c>
      <c r="N3" s="142" t="str">
        <f t="shared" ca="1" si="2"/>
        <v>3 - 1</v>
      </c>
      <c r="O3" s="142" t="str">
        <f t="shared" ca="1" si="2"/>
        <v>3 - 1</v>
      </c>
      <c r="P3" s="142" t="str">
        <f t="shared" ca="1" si="2"/>
        <v>2 - 0</v>
      </c>
      <c r="Q3" s="142" t="str">
        <f t="shared" ca="1" si="2"/>
        <v>2 - 1</v>
      </c>
      <c r="R3" s="142" t="str">
        <f t="shared" ca="1" si="2"/>
        <v>1 - 2</v>
      </c>
      <c r="S3" s="142" t="str">
        <f t="shared" ca="1" si="2"/>
        <v>2 - 1</v>
      </c>
    </row>
    <row r="4" spans="1:19">
      <c r="A4" s="327">
        <v>3</v>
      </c>
      <c r="B4" s="141" t="str">
        <f t="shared" si="0"/>
        <v>Nederland- Denemarken</v>
      </c>
      <c r="C4" s="141" t="str">
        <f t="shared" ca="1" si="1"/>
        <v>2 - 0</v>
      </c>
      <c r="D4" s="141" t="str">
        <f t="shared" ca="1" si="1"/>
        <v>1 - 0</v>
      </c>
      <c r="E4" s="141" t="str">
        <f t="shared" ca="1" si="1"/>
        <v>1 - 1</v>
      </c>
      <c r="F4" s="141" t="str">
        <f t="shared" ca="1" si="1"/>
        <v>2 - 1</v>
      </c>
      <c r="G4" s="141" t="str">
        <f t="shared" ca="1" si="1"/>
        <v>1 - 0</v>
      </c>
      <c r="H4" s="141" t="str">
        <f t="shared" ca="1" si="1"/>
        <v>2 - 0</v>
      </c>
      <c r="I4" s="141" t="str">
        <f t="shared" ca="1" si="1"/>
        <v>2 - 1</v>
      </c>
      <c r="J4" s="141" t="str">
        <f t="shared" ca="1" si="1"/>
        <v>2 - 1</v>
      </c>
      <c r="K4" s="141" t="str">
        <f t="shared" ca="1" si="1"/>
        <v>1 - 0</v>
      </c>
      <c r="L4" s="141" t="str">
        <f t="shared" ca="1" si="1"/>
        <v>3 - 1</v>
      </c>
      <c r="M4" s="141" t="str">
        <f t="shared" ca="1" si="2"/>
        <v>2 - 1</v>
      </c>
      <c r="N4" s="141" t="str">
        <f t="shared" ca="1" si="2"/>
        <v>3 - 1</v>
      </c>
      <c r="O4" s="141" t="str">
        <f t="shared" ca="1" si="2"/>
        <v>2 - 2</v>
      </c>
      <c r="P4" s="141" t="str">
        <f t="shared" ca="1" si="2"/>
        <v>1 - 0</v>
      </c>
      <c r="Q4" s="141" t="str">
        <f t="shared" ca="1" si="2"/>
        <v>2 - 1</v>
      </c>
      <c r="R4" s="141" t="str">
        <f t="shared" ca="1" si="2"/>
        <v>2 - 0</v>
      </c>
      <c r="S4" s="141" t="str">
        <f t="shared" ca="1" si="2"/>
        <v>1 - 0</v>
      </c>
    </row>
    <row r="5" spans="1:19">
      <c r="A5" s="327">
        <v>4</v>
      </c>
      <c r="B5" s="142" t="str">
        <f t="shared" si="0"/>
        <v>Duitsland- Portugal</v>
      </c>
      <c r="C5" s="142" t="str">
        <f t="shared" ca="1" si="1"/>
        <v>2 - 2</v>
      </c>
      <c r="D5" s="142" t="str">
        <f t="shared" ca="1" si="1"/>
        <v>1 - 0</v>
      </c>
      <c r="E5" s="142" t="str">
        <f t="shared" ca="1" si="1"/>
        <v>2 - 3</v>
      </c>
      <c r="F5" s="142" t="str">
        <f t="shared" ca="1" si="1"/>
        <v>2 - 0</v>
      </c>
      <c r="G5" s="142" t="str">
        <f t="shared" ca="1" si="1"/>
        <v>1 - 2</v>
      </c>
      <c r="H5" s="142" t="str">
        <f t="shared" ca="1" si="1"/>
        <v>3 - 1</v>
      </c>
      <c r="I5" s="142" t="str">
        <f t="shared" ca="1" si="1"/>
        <v>1 - 2</v>
      </c>
      <c r="J5" s="142" t="str">
        <f t="shared" ca="1" si="1"/>
        <v>2 - 0</v>
      </c>
      <c r="K5" s="142" t="str">
        <f t="shared" ca="1" si="1"/>
        <v>2 - 1</v>
      </c>
      <c r="L5" s="142" t="str">
        <f t="shared" ca="1" si="1"/>
        <v>2 - 1</v>
      </c>
      <c r="M5" s="142" t="str">
        <f t="shared" ca="1" si="2"/>
        <v>2 - 1</v>
      </c>
      <c r="N5" s="142" t="str">
        <f t="shared" ca="1" si="2"/>
        <v>2 - 0</v>
      </c>
      <c r="O5" s="142" t="str">
        <f t="shared" ca="1" si="2"/>
        <v>2 - 1</v>
      </c>
      <c r="P5" s="142" t="str">
        <f t="shared" ca="1" si="2"/>
        <v>2 - 0</v>
      </c>
      <c r="Q5" s="142" t="str">
        <f t="shared" ca="1" si="2"/>
        <v>2 - 1</v>
      </c>
      <c r="R5" s="142" t="str">
        <f t="shared" ca="1" si="2"/>
        <v>3 - 1</v>
      </c>
      <c r="S5" s="142" t="str">
        <f t="shared" ca="1" si="2"/>
        <v>3 - 1</v>
      </c>
    </row>
    <row r="6" spans="1:19">
      <c r="A6" s="327">
        <v>5</v>
      </c>
      <c r="B6" s="141" t="str">
        <f t="shared" si="0"/>
        <v>Spanje- Italië</v>
      </c>
      <c r="C6" s="141" t="str">
        <f t="shared" ca="1" si="1"/>
        <v>2 - 1</v>
      </c>
      <c r="D6" s="141" t="str">
        <f t="shared" ca="1" si="1"/>
        <v>1 - 0</v>
      </c>
      <c r="E6" s="141" t="str">
        <f t="shared" ca="1" si="1"/>
        <v>0 - 0</v>
      </c>
      <c r="F6" s="141" t="str">
        <f t="shared" ca="1" si="1"/>
        <v>2 - 0</v>
      </c>
      <c r="G6" s="141" t="str">
        <f t="shared" ca="1" si="1"/>
        <v>2 - 2</v>
      </c>
      <c r="H6" s="141" t="str">
        <f t="shared" ca="1" si="1"/>
        <v>1 - 0</v>
      </c>
      <c r="I6" s="141" t="str">
        <f t="shared" ca="1" si="1"/>
        <v>1 - 1</v>
      </c>
      <c r="J6" s="141" t="str">
        <f t="shared" ca="1" si="1"/>
        <v>1 - 0</v>
      </c>
      <c r="K6" s="141" t="str">
        <f t="shared" ca="1" si="1"/>
        <v>2 - 1</v>
      </c>
      <c r="L6" s="141" t="str">
        <f t="shared" ca="1" si="1"/>
        <v>0 - 1</v>
      </c>
      <c r="M6" s="141" t="str">
        <f t="shared" ca="1" si="2"/>
        <v>1 - 0</v>
      </c>
      <c r="N6" s="141" t="str">
        <f t="shared" ca="1" si="2"/>
        <v>1 - 1</v>
      </c>
      <c r="O6" s="141" t="str">
        <f t="shared" ca="1" si="2"/>
        <v>1 - 0</v>
      </c>
      <c r="P6" s="141" t="str">
        <f t="shared" ca="1" si="2"/>
        <v>2 - 0</v>
      </c>
      <c r="Q6" s="141" t="str">
        <f t="shared" ca="1" si="2"/>
        <v>1 - 1</v>
      </c>
      <c r="R6" s="141" t="str">
        <f t="shared" ca="1" si="2"/>
        <v>1 - 0</v>
      </c>
      <c r="S6" s="141" t="str">
        <f t="shared" ca="1" si="2"/>
        <v>1 - 2</v>
      </c>
    </row>
    <row r="7" spans="1:19">
      <c r="A7" s="327">
        <v>6</v>
      </c>
      <c r="B7" s="142" t="str">
        <f t="shared" si="0"/>
        <v>Ierland- Kroatië</v>
      </c>
      <c r="C7" s="142" t="str">
        <f t="shared" ca="1" si="1"/>
        <v>0 - 1</v>
      </c>
      <c r="D7" s="142" t="str">
        <f t="shared" ca="1" si="1"/>
        <v>0 - 1</v>
      </c>
      <c r="E7" s="142" t="str">
        <f t="shared" ca="1" si="1"/>
        <v>0 - 1</v>
      </c>
      <c r="F7" s="142" t="str">
        <f t="shared" ca="1" si="1"/>
        <v>0 - 1</v>
      </c>
      <c r="G7" s="142" t="str">
        <f t="shared" ca="1" si="1"/>
        <v>0 - 0</v>
      </c>
      <c r="H7" s="142" t="str">
        <f t="shared" ca="1" si="1"/>
        <v>1 - 2</v>
      </c>
      <c r="I7" s="142" t="str">
        <f t="shared" ca="1" si="1"/>
        <v>1 - 2</v>
      </c>
      <c r="J7" s="142" t="str">
        <f t="shared" ca="1" si="1"/>
        <v>0 - 2</v>
      </c>
      <c r="K7" s="142" t="str">
        <f t="shared" ca="1" si="1"/>
        <v>1 - 0</v>
      </c>
      <c r="L7" s="142" t="str">
        <f t="shared" ca="1" si="1"/>
        <v>1 - 0</v>
      </c>
      <c r="M7" s="142" t="str">
        <f t="shared" ca="1" si="2"/>
        <v>0 - 2</v>
      </c>
      <c r="N7" s="142" t="str">
        <f t="shared" ca="1" si="2"/>
        <v>2 - 0</v>
      </c>
      <c r="O7" s="142" t="str">
        <f t="shared" ca="1" si="2"/>
        <v>1 - 2</v>
      </c>
      <c r="P7" s="142" t="str">
        <f t="shared" ca="1" si="2"/>
        <v>1 - 1</v>
      </c>
      <c r="Q7" s="142" t="str">
        <f t="shared" ca="1" si="2"/>
        <v>1 - 1</v>
      </c>
      <c r="R7" s="142" t="str">
        <f t="shared" ca="1" si="2"/>
        <v>1 - 1</v>
      </c>
      <c r="S7" s="142" t="str">
        <f t="shared" ca="1" si="2"/>
        <v>1 - 0</v>
      </c>
    </row>
    <row r="8" spans="1:19">
      <c r="A8" s="327">
        <v>7</v>
      </c>
      <c r="B8" s="141" t="str">
        <f t="shared" si="0"/>
        <v>Frankrijk- Engeland</v>
      </c>
      <c r="C8" s="141" t="str">
        <f t="shared" ca="1" si="1"/>
        <v>2 - 2</v>
      </c>
      <c r="D8" s="141" t="str">
        <f t="shared" ca="1" si="1"/>
        <v>0 - 1</v>
      </c>
      <c r="E8" s="141" t="str">
        <f t="shared" ca="1" si="1"/>
        <v>1 - 1</v>
      </c>
      <c r="F8" s="141" t="str">
        <f t="shared" ca="1" si="1"/>
        <v>1 - 1</v>
      </c>
      <c r="G8" s="141" t="str">
        <f t="shared" ca="1" si="1"/>
        <v>1 - 1</v>
      </c>
      <c r="H8" s="141" t="str">
        <f t="shared" ca="1" si="1"/>
        <v>3 - 1</v>
      </c>
      <c r="I8" s="141" t="str">
        <f t="shared" ca="1" si="1"/>
        <v>1 - 2</v>
      </c>
      <c r="J8" s="141" t="str">
        <f t="shared" ca="1" si="1"/>
        <v>0 - 0</v>
      </c>
      <c r="K8" s="141" t="str">
        <f t="shared" ca="1" si="1"/>
        <v>0 - 2</v>
      </c>
      <c r="L8" s="141" t="str">
        <f t="shared" ca="1" si="1"/>
        <v>2 - 1</v>
      </c>
      <c r="M8" s="141" t="str">
        <f t="shared" ca="1" si="2"/>
        <v>1 - 2</v>
      </c>
      <c r="N8" s="141" t="str">
        <f t="shared" ca="1" si="2"/>
        <v>1 - 1</v>
      </c>
      <c r="O8" s="141" t="str">
        <f t="shared" ca="1" si="2"/>
        <v>2 - 0</v>
      </c>
      <c r="P8" s="141" t="str">
        <f t="shared" ca="1" si="2"/>
        <v>2 - 0</v>
      </c>
      <c r="Q8" s="141" t="str">
        <f t="shared" ca="1" si="2"/>
        <v>1 - 0</v>
      </c>
      <c r="R8" s="141" t="str">
        <f t="shared" ca="1" si="2"/>
        <v>2 - 1</v>
      </c>
      <c r="S8" s="141" t="str">
        <f t="shared" ca="1" si="2"/>
        <v>1 - 1</v>
      </c>
    </row>
    <row r="9" spans="1:19">
      <c r="A9" s="327">
        <v>8</v>
      </c>
      <c r="B9" s="142" t="str">
        <f t="shared" si="0"/>
        <v>Oekraïne- Zweden</v>
      </c>
      <c r="C9" s="142" t="str">
        <f t="shared" ca="1" si="1"/>
        <v>1 - 1</v>
      </c>
      <c r="D9" s="142" t="str">
        <f t="shared" ca="1" si="1"/>
        <v>0 - 1</v>
      </c>
      <c r="E9" s="142" t="str">
        <f t="shared" ca="1" si="1"/>
        <v>0 - 2</v>
      </c>
      <c r="F9" s="142" t="str">
        <f t="shared" ca="1" si="1"/>
        <v>0 - 0</v>
      </c>
      <c r="G9" s="142" t="str">
        <f t="shared" ca="1" si="1"/>
        <v>0 - 0</v>
      </c>
      <c r="H9" s="142" t="str">
        <f t="shared" ca="1" si="1"/>
        <v>0 - 3</v>
      </c>
      <c r="I9" s="142" t="str">
        <f t="shared" ca="1" si="1"/>
        <v>1 - 1</v>
      </c>
      <c r="J9" s="142" t="str">
        <f t="shared" ca="1" si="1"/>
        <v>1 - 2</v>
      </c>
      <c r="K9" s="142" t="str">
        <f t="shared" ca="1" si="1"/>
        <v>0 - 1</v>
      </c>
      <c r="L9" s="142" t="str">
        <f t="shared" ca="1" si="1"/>
        <v>1 - 1</v>
      </c>
      <c r="M9" s="142" t="str">
        <f t="shared" ca="1" si="2"/>
        <v>0 - 2</v>
      </c>
      <c r="N9" s="142" t="str">
        <f t="shared" ca="1" si="2"/>
        <v>2 - 1</v>
      </c>
      <c r="O9" s="142" t="str">
        <f t="shared" ca="1" si="2"/>
        <v>1 - 2</v>
      </c>
      <c r="P9" s="142" t="str">
        <f t="shared" ca="1" si="2"/>
        <v>0 - 2</v>
      </c>
      <c r="Q9" s="142" t="str">
        <f t="shared" ca="1" si="2"/>
        <v>1 - 2</v>
      </c>
      <c r="R9" s="142" t="str">
        <f t="shared" ca="1" si="2"/>
        <v>0 - 1</v>
      </c>
      <c r="S9" s="142" t="str">
        <f t="shared" ca="1" si="2"/>
        <v>1 - 2</v>
      </c>
    </row>
    <row r="10" spans="1:19">
      <c r="A10" s="327">
        <v>9</v>
      </c>
      <c r="B10" s="333" t="str">
        <f t="shared" si="0"/>
        <v>Griekenland- Tsjechië</v>
      </c>
      <c r="C10" s="333" t="str">
        <f t="shared" ca="1" si="1"/>
        <v>0 - 2</v>
      </c>
      <c r="D10" s="333" t="str">
        <f t="shared" ca="1" si="1"/>
        <v>0 - 1</v>
      </c>
      <c r="E10" s="333" t="str">
        <f t="shared" ca="1" si="1"/>
        <v>0 - 1</v>
      </c>
      <c r="F10" s="333" t="str">
        <f t="shared" ca="1" si="1"/>
        <v>1 - 0</v>
      </c>
      <c r="G10" s="333" t="str">
        <f t="shared" ca="1" si="1"/>
        <v>0 - 2</v>
      </c>
      <c r="H10" s="333" t="str">
        <f t="shared" ca="1" si="1"/>
        <v>0 - 3</v>
      </c>
      <c r="I10" s="333" t="str">
        <f t="shared" ca="1" si="1"/>
        <v>1 - 1</v>
      </c>
      <c r="J10" s="333" t="str">
        <f t="shared" ca="1" si="1"/>
        <v>0 - 2</v>
      </c>
      <c r="K10" s="333" t="str">
        <f t="shared" ca="1" si="1"/>
        <v>0 - 1</v>
      </c>
      <c r="L10" s="333" t="str">
        <f t="shared" ca="1" si="1"/>
        <v>0 - 1</v>
      </c>
      <c r="M10" s="333" t="str">
        <f t="shared" ca="1" si="2"/>
        <v>1 - 1</v>
      </c>
      <c r="N10" s="333" t="str">
        <f t="shared" ca="1" si="2"/>
        <v>0 - 0</v>
      </c>
      <c r="O10" s="333" t="str">
        <f t="shared" ca="1" si="2"/>
        <v>1 - 1</v>
      </c>
      <c r="P10" s="333" t="str">
        <f t="shared" ca="1" si="2"/>
        <v>0 - 1</v>
      </c>
      <c r="Q10" s="333" t="str">
        <f t="shared" ca="1" si="2"/>
        <v>0 - 1</v>
      </c>
      <c r="R10" s="333" t="str">
        <f t="shared" ca="1" si="2"/>
        <v>0 - 1</v>
      </c>
      <c r="S10" s="333" t="str">
        <f t="shared" ca="1" si="2"/>
        <v>1 - 1</v>
      </c>
    </row>
    <row r="11" spans="1:19">
      <c r="A11" s="327">
        <v>10</v>
      </c>
      <c r="B11" s="332" t="str">
        <f t="shared" si="0"/>
        <v>Polen- Rusland</v>
      </c>
      <c r="C11" s="332" t="str">
        <f t="shared" ca="1" si="1"/>
        <v>1 - 1</v>
      </c>
      <c r="D11" s="332" t="str">
        <f t="shared" ca="1" si="1"/>
        <v>0 - 1</v>
      </c>
      <c r="E11" s="332" t="str">
        <f t="shared" ca="1" si="1"/>
        <v>2 - 2</v>
      </c>
      <c r="F11" s="332" t="str">
        <f t="shared" ca="1" si="1"/>
        <v>0 - 2</v>
      </c>
      <c r="G11" s="332" t="str">
        <f t="shared" ca="1" si="1"/>
        <v>1 - 3</v>
      </c>
      <c r="H11" s="332" t="str">
        <f t="shared" ca="1" si="1"/>
        <v>0 - 2</v>
      </c>
      <c r="I11" s="332" t="str">
        <f t="shared" ca="1" si="1"/>
        <v>1 - 1</v>
      </c>
      <c r="J11" s="332" t="str">
        <f t="shared" ca="1" si="1"/>
        <v>1 - 1</v>
      </c>
      <c r="K11" s="332" t="str">
        <f t="shared" ca="1" si="1"/>
        <v>1 - 2</v>
      </c>
      <c r="L11" s="332" t="str">
        <f t="shared" ca="1" si="1"/>
        <v>0 - 0</v>
      </c>
      <c r="M11" s="332" t="str">
        <f t="shared" ca="1" si="2"/>
        <v>0 - 2</v>
      </c>
      <c r="N11" s="332" t="str">
        <f t="shared" ca="1" si="2"/>
        <v>1 - 1</v>
      </c>
      <c r="O11" s="332" t="str">
        <f t="shared" ca="1" si="2"/>
        <v>1 - 2</v>
      </c>
      <c r="P11" s="332" t="str">
        <f t="shared" ca="1" si="2"/>
        <v>1 - 1</v>
      </c>
      <c r="Q11" s="332" t="str">
        <f t="shared" ca="1" si="2"/>
        <v>1 - 2</v>
      </c>
      <c r="R11" s="332" t="str">
        <f t="shared" ca="1" si="2"/>
        <v>1 - 1</v>
      </c>
      <c r="S11" s="332" t="str">
        <f t="shared" ca="1" si="2"/>
        <v>0 - 0</v>
      </c>
    </row>
    <row r="12" spans="1:19">
      <c r="A12" s="327">
        <v>11</v>
      </c>
      <c r="B12" s="333" t="str">
        <f t="shared" si="0"/>
        <v>Denemarken- Portugal</v>
      </c>
      <c r="C12" s="333" t="str">
        <f t="shared" ref="C12:L25" ca="1" si="3">VLOOKUP($A12,INDIRECT(C$1&amp;"!$B$14:$N$89"),7,0)&amp;" - "&amp;VLOOKUP($A12,INDIRECT(C$1&amp;"!$B$14:$N$89"),9,0)</f>
        <v>0 - 2</v>
      </c>
      <c r="D12" s="333" t="str">
        <f t="shared" ca="1" si="3"/>
        <v>0 - 1</v>
      </c>
      <c r="E12" s="333" t="str">
        <f t="shared" ca="1" si="3"/>
        <v>1 - 1</v>
      </c>
      <c r="F12" s="333" t="str">
        <f t="shared" ca="1" si="3"/>
        <v>0 - 2</v>
      </c>
      <c r="G12" s="333" t="str">
        <f t="shared" ca="1" si="3"/>
        <v>0 - 2</v>
      </c>
      <c r="H12" s="333" t="str">
        <f t="shared" ca="1" si="3"/>
        <v>2 - 2</v>
      </c>
      <c r="I12" s="333" t="str">
        <f t="shared" ca="1" si="3"/>
        <v>0 - 3</v>
      </c>
      <c r="J12" s="333" t="str">
        <f t="shared" ca="1" si="3"/>
        <v>1 - 1</v>
      </c>
      <c r="K12" s="333" t="str">
        <f t="shared" ca="1" si="3"/>
        <v>1 - 2</v>
      </c>
      <c r="L12" s="333" t="str">
        <f t="shared" ca="1" si="3"/>
        <v>0 - 1</v>
      </c>
      <c r="M12" s="333" t="str">
        <f t="shared" ref="M12:S25" ca="1" si="4">VLOOKUP($A12,INDIRECT(M$1&amp;"!$B$14:$N$89"),7,0)&amp;" - "&amp;VLOOKUP($A12,INDIRECT(M$1&amp;"!$B$14:$N$89"),9,0)</f>
        <v>1 - 2</v>
      </c>
      <c r="N12" s="333" t="str">
        <f t="shared" ca="1" si="4"/>
        <v>2 - 1</v>
      </c>
      <c r="O12" s="333" t="str">
        <f t="shared" ca="1" si="4"/>
        <v>1 - 2</v>
      </c>
      <c r="P12" s="333" t="str">
        <f t="shared" ca="1" si="4"/>
        <v>1 - 0</v>
      </c>
      <c r="Q12" s="333" t="str">
        <f t="shared" ca="1" si="4"/>
        <v>1 - 0</v>
      </c>
      <c r="R12" s="333" t="str">
        <f t="shared" ca="1" si="4"/>
        <v>1 - 1</v>
      </c>
      <c r="S12" s="333" t="str">
        <f t="shared" ca="1" si="4"/>
        <v>1 - 1</v>
      </c>
    </row>
    <row r="13" spans="1:19">
      <c r="A13" s="327">
        <v>12</v>
      </c>
      <c r="B13" s="332" t="str">
        <f t="shared" si="0"/>
        <v>Nederland- Duitsland</v>
      </c>
      <c r="C13" s="332" t="str">
        <f t="shared" ca="1" si="3"/>
        <v>2 - 1</v>
      </c>
      <c r="D13" s="332" t="str">
        <f t="shared" ca="1" si="3"/>
        <v>0 - 1</v>
      </c>
      <c r="E13" s="332" t="str">
        <f t="shared" ca="1" si="3"/>
        <v>1 - 1</v>
      </c>
      <c r="F13" s="332" t="str">
        <f t="shared" ca="1" si="3"/>
        <v>1 - 3</v>
      </c>
      <c r="G13" s="332" t="str">
        <f t="shared" ca="1" si="3"/>
        <v>0 - 1</v>
      </c>
      <c r="H13" s="332" t="str">
        <f t="shared" ca="1" si="3"/>
        <v>0 - 1</v>
      </c>
      <c r="I13" s="332" t="str">
        <f t="shared" ca="1" si="3"/>
        <v>2 - 1</v>
      </c>
      <c r="J13" s="332" t="str">
        <f t="shared" ca="1" si="3"/>
        <v>3 - 2</v>
      </c>
      <c r="K13" s="332" t="str">
        <f t="shared" ca="1" si="3"/>
        <v>2 - 3</v>
      </c>
      <c r="L13" s="332" t="str">
        <f t="shared" ca="1" si="3"/>
        <v>2 - 2</v>
      </c>
      <c r="M13" s="332" t="str">
        <f t="shared" ca="1" si="4"/>
        <v>1 - 1</v>
      </c>
      <c r="N13" s="332" t="str">
        <f t="shared" ca="1" si="4"/>
        <v>1 - 1</v>
      </c>
      <c r="O13" s="332" t="str">
        <f t="shared" ca="1" si="4"/>
        <v>1 - 3</v>
      </c>
      <c r="P13" s="332" t="str">
        <f t="shared" ca="1" si="4"/>
        <v>2 - 2</v>
      </c>
      <c r="Q13" s="332" t="str">
        <f t="shared" ca="1" si="4"/>
        <v>1 - 2</v>
      </c>
      <c r="R13" s="332" t="str">
        <f t="shared" ca="1" si="4"/>
        <v>1 - 2</v>
      </c>
      <c r="S13" s="332" t="str">
        <f t="shared" ca="1" si="4"/>
        <v>1 - 1</v>
      </c>
    </row>
    <row r="14" spans="1:19">
      <c r="A14" s="327">
        <v>13</v>
      </c>
      <c r="B14" s="333" t="str">
        <f t="shared" si="0"/>
        <v>Italië- Kroatië</v>
      </c>
      <c r="C14" s="333" t="str">
        <f t="shared" ca="1" si="3"/>
        <v>2 - 0</v>
      </c>
      <c r="D14" s="333" t="str">
        <f t="shared" ca="1" si="3"/>
        <v>1 - 0</v>
      </c>
      <c r="E14" s="333" t="str">
        <f t="shared" ca="1" si="3"/>
        <v>2 - 0</v>
      </c>
      <c r="F14" s="333" t="str">
        <f t="shared" ca="1" si="3"/>
        <v>0 - 0</v>
      </c>
      <c r="G14" s="333" t="str">
        <f t="shared" ca="1" si="3"/>
        <v>1 - 2</v>
      </c>
      <c r="H14" s="333" t="str">
        <f t="shared" ca="1" si="3"/>
        <v>3 - 0</v>
      </c>
      <c r="I14" s="333" t="str">
        <f t="shared" ca="1" si="3"/>
        <v>3 - 1</v>
      </c>
      <c r="J14" s="333" t="str">
        <f t="shared" ca="1" si="3"/>
        <v>1 - 1</v>
      </c>
      <c r="K14" s="333" t="str">
        <f t="shared" ca="1" si="3"/>
        <v>2 - 1</v>
      </c>
      <c r="L14" s="333" t="str">
        <f t="shared" ca="1" si="3"/>
        <v>2 - 1</v>
      </c>
      <c r="M14" s="333" t="str">
        <f t="shared" ca="1" si="4"/>
        <v>1 - 2</v>
      </c>
      <c r="N14" s="333" t="str">
        <f t="shared" ca="1" si="4"/>
        <v>3 - 0</v>
      </c>
      <c r="O14" s="333" t="str">
        <f t="shared" ca="1" si="4"/>
        <v>1 - 0</v>
      </c>
      <c r="P14" s="333" t="str">
        <f t="shared" ca="1" si="4"/>
        <v>0 - 1</v>
      </c>
      <c r="Q14" s="333" t="str">
        <f t="shared" ca="1" si="4"/>
        <v>1 - 2</v>
      </c>
      <c r="R14" s="333" t="str">
        <f t="shared" ca="1" si="4"/>
        <v>1 - 0</v>
      </c>
      <c r="S14" s="333" t="str">
        <f t="shared" ca="1" si="4"/>
        <v>0 - 0</v>
      </c>
    </row>
    <row r="15" spans="1:19">
      <c r="A15" s="327">
        <v>14</v>
      </c>
      <c r="B15" s="332" t="str">
        <f t="shared" si="0"/>
        <v>Spanje- Ierland</v>
      </c>
      <c r="C15" s="332" t="str">
        <f t="shared" ca="1" si="3"/>
        <v>2 - 0</v>
      </c>
      <c r="D15" s="332" t="str">
        <f t="shared" ca="1" si="3"/>
        <v>1 - 0</v>
      </c>
      <c r="E15" s="332" t="str">
        <f t="shared" ca="1" si="3"/>
        <v>3 - 1</v>
      </c>
      <c r="F15" s="332" t="str">
        <f t="shared" ca="1" si="3"/>
        <v>2 - 0</v>
      </c>
      <c r="G15" s="332" t="str">
        <f t="shared" ca="1" si="3"/>
        <v>2 - 0</v>
      </c>
      <c r="H15" s="332" t="str">
        <f t="shared" ca="1" si="3"/>
        <v>3 - 0</v>
      </c>
      <c r="I15" s="332" t="str">
        <f t="shared" ca="1" si="3"/>
        <v>2 - 0</v>
      </c>
      <c r="J15" s="332" t="str">
        <f t="shared" ca="1" si="3"/>
        <v>3 - 0</v>
      </c>
      <c r="K15" s="332" t="str">
        <f t="shared" ca="1" si="3"/>
        <v>1 - 0</v>
      </c>
      <c r="L15" s="332" t="str">
        <f t="shared" ca="1" si="3"/>
        <v>2 - 0</v>
      </c>
      <c r="M15" s="332" t="str">
        <f t="shared" ca="1" si="4"/>
        <v>3 - 1</v>
      </c>
      <c r="N15" s="332" t="str">
        <f t="shared" ca="1" si="4"/>
        <v>2 - 0</v>
      </c>
      <c r="O15" s="332" t="str">
        <f t="shared" ca="1" si="4"/>
        <v>3 - 0</v>
      </c>
      <c r="P15" s="332" t="str">
        <f t="shared" ca="1" si="4"/>
        <v>1 - 0</v>
      </c>
      <c r="Q15" s="332" t="str">
        <f t="shared" ca="1" si="4"/>
        <v>2 - 0</v>
      </c>
      <c r="R15" s="332" t="str">
        <f t="shared" ca="1" si="4"/>
        <v>2 - 0</v>
      </c>
      <c r="S15" s="332" t="str">
        <f t="shared" ca="1" si="4"/>
        <v>0 - 0</v>
      </c>
    </row>
    <row r="16" spans="1:19">
      <c r="A16" s="327">
        <v>15</v>
      </c>
      <c r="B16" s="333" t="str">
        <f t="shared" si="0"/>
        <v>Zweden- Engeland</v>
      </c>
      <c r="C16" s="333" t="str">
        <f t="shared" ca="1" si="3"/>
        <v>2 - 1</v>
      </c>
      <c r="D16" s="333" t="str">
        <f t="shared" ca="1" si="3"/>
        <v>0 - 1</v>
      </c>
      <c r="E16" s="333" t="str">
        <f t="shared" ca="1" si="3"/>
        <v>2 - 2</v>
      </c>
      <c r="F16" s="333" t="str">
        <f t="shared" ca="1" si="3"/>
        <v>2 - 1</v>
      </c>
      <c r="G16" s="333" t="str">
        <f t="shared" ca="1" si="3"/>
        <v>1 - 2</v>
      </c>
      <c r="H16" s="333" t="str">
        <f t="shared" ca="1" si="3"/>
        <v>1 - 2</v>
      </c>
      <c r="I16" s="333" t="str">
        <f t="shared" ca="1" si="3"/>
        <v>1 - 3</v>
      </c>
      <c r="J16" s="333" t="str">
        <f t="shared" ca="1" si="3"/>
        <v>1 - 1</v>
      </c>
      <c r="K16" s="333" t="str">
        <f t="shared" ca="1" si="3"/>
        <v>1 - 1</v>
      </c>
      <c r="L16" s="333" t="str">
        <f t="shared" ca="1" si="3"/>
        <v>1 - 3</v>
      </c>
      <c r="M16" s="333" t="str">
        <f t="shared" ca="1" si="4"/>
        <v>1 - 2</v>
      </c>
      <c r="N16" s="333" t="str">
        <f t="shared" ca="1" si="4"/>
        <v>1 - 0</v>
      </c>
      <c r="O16" s="333" t="str">
        <f t="shared" ca="1" si="4"/>
        <v>2 - 2</v>
      </c>
      <c r="P16" s="333" t="str">
        <f t="shared" ca="1" si="4"/>
        <v>1 - 0</v>
      </c>
      <c r="Q16" s="333" t="str">
        <f t="shared" ca="1" si="4"/>
        <v>2 - 1</v>
      </c>
      <c r="R16" s="333" t="str">
        <f t="shared" ca="1" si="4"/>
        <v>2 - 2</v>
      </c>
      <c r="S16" s="333" t="str">
        <f t="shared" ca="1" si="4"/>
        <v>0 - 0</v>
      </c>
    </row>
    <row r="17" spans="1:19">
      <c r="A17" s="327">
        <v>16</v>
      </c>
      <c r="B17" s="332" t="str">
        <f t="shared" si="0"/>
        <v>Oekraïne- Frankrijk</v>
      </c>
      <c r="C17" s="332" t="str">
        <f t="shared" ca="1" si="3"/>
        <v>2 - 2</v>
      </c>
      <c r="D17" s="332" t="str">
        <f t="shared" ca="1" si="3"/>
        <v>0 - 1</v>
      </c>
      <c r="E17" s="332" t="str">
        <f t="shared" ca="1" si="3"/>
        <v>1 - 3</v>
      </c>
      <c r="F17" s="332" t="str">
        <f t="shared" ca="1" si="3"/>
        <v>0 - 1</v>
      </c>
      <c r="G17" s="332" t="str">
        <f t="shared" ca="1" si="3"/>
        <v>1 - 2</v>
      </c>
      <c r="H17" s="332" t="str">
        <f t="shared" ca="1" si="3"/>
        <v>0 - 3</v>
      </c>
      <c r="I17" s="332" t="str">
        <f t="shared" ca="1" si="3"/>
        <v>1 - 3</v>
      </c>
      <c r="J17" s="332" t="str">
        <f t="shared" ca="1" si="3"/>
        <v>0 - 1</v>
      </c>
      <c r="K17" s="332" t="str">
        <f t="shared" ca="1" si="3"/>
        <v>1 - 2</v>
      </c>
      <c r="L17" s="332" t="str">
        <f t="shared" ca="1" si="3"/>
        <v>1 - 2</v>
      </c>
      <c r="M17" s="332" t="str">
        <f t="shared" ca="1" si="4"/>
        <v>0 - 1</v>
      </c>
      <c r="N17" s="332" t="str">
        <f t="shared" ca="1" si="4"/>
        <v>1 - 1</v>
      </c>
      <c r="O17" s="332" t="str">
        <f t="shared" ca="1" si="4"/>
        <v>1 - 2</v>
      </c>
      <c r="P17" s="332" t="str">
        <f t="shared" ca="1" si="4"/>
        <v>0 - 2</v>
      </c>
      <c r="Q17" s="332" t="str">
        <f t="shared" ca="1" si="4"/>
        <v>1 - 2</v>
      </c>
      <c r="R17" s="332" t="str">
        <f t="shared" ca="1" si="4"/>
        <v>0 - 1</v>
      </c>
      <c r="S17" s="332" t="str">
        <f t="shared" ca="1" si="4"/>
        <v>1 - 1</v>
      </c>
    </row>
    <row r="18" spans="1:19">
      <c r="A18" s="327">
        <v>17</v>
      </c>
      <c r="B18" s="141" t="str">
        <f t="shared" si="0"/>
        <v>Tsjechië- Polen</v>
      </c>
      <c r="C18" s="141" t="str">
        <f t="shared" ca="1" si="3"/>
        <v>1 - 0</v>
      </c>
      <c r="D18" s="141" t="str">
        <f t="shared" ca="1" si="3"/>
        <v>0 - 1</v>
      </c>
      <c r="E18" s="141" t="str">
        <f t="shared" ca="1" si="3"/>
        <v>1 - 2</v>
      </c>
      <c r="F18" s="141" t="str">
        <f t="shared" ca="1" si="3"/>
        <v>0 - 1</v>
      </c>
      <c r="G18" s="141" t="str">
        <f t="shared" ca="1" si="3"/>
        <v>2 - 2</v>
      </c>
      <c r="H18" s="141" t="str">
        <f t="shared" ca="1" si="3"/>
        <v>3 - 1</v>
      </c>
      <c r="I18" s="141" t="str">
        <f t="shared" ca="1" si="3"/>
        <v>1 - 2</v>
      </c>
      <c r="J18" s="141" t="str">
        <f t="shared" ca="1" si="3"/>
        <v>2 - 0</v>
      </c>
      <c r="K18" s="141" t="str">
        <f t="shared" ca="1" si="3"/>
        <v>2 - 2</v>
      </c>
      <c r="L18" s="141" t="str">
        <f t="shared" ca="1" si="3"/>
        <v>0 - 0</v>
      </c>
      <c r="M18" s="141" t="str">
        <f t="shared" ca="1" si="4"/>
        <v>2 - 1</v>
      </c>
      <c r="N18" s="141" t="str">
        <f t="shared" ca="1" si="4"/>
        <v>2 - 2</v>
      </c>
      <c r="O18" s="141" t="str">
        <f t="shared" ca="1" si="4"/>
        <v>2 - 2</v>
      </c>
      <c r="P18" s="141" t="str">
        <f t="shared" ca="1" si="4"/>
        <v>1 - 1</v>
      </c>
      <c r="Q18" s="141" t="str">
        <f t="shared" ca="1" si="4"/>
        <v>0 - 1</v>
      </c>
      <c r="R18" s="141" t="str">
        <f t="shared" ca="1" si="4"/>
        <v>2 - 2</v>
      </c>
      <c r="S18" s="141" t="str">
        <f t="shared" ca="1" si="4"/>
        <v>1 - 1</v>
      </c>
    </row>
    <row r="19" spans="1:19">
      <c r="A19" s="327">
        <v>18</v>
      </c>
      <c r="B19" s="142" t="str">
        <f t="shared" si="0"/>
        <v>Griekenland- Rusland</v>
      </c>
      <c r="C19" s="142" t="str">
        <f t="shared" ca="1" si="3"/>
        <v>0 - 2</v>
      </c>
      <c r="D19" s="142" t="str">
        <f t="shared" ca="1" si="3"/>
        <v>0 - 1</v>
      </c>
      <c r="E19" s="142" t="str">
        <f t="shared" ca="1" si="3"/>
        <v>0 - 2</v>
      </c>
      <c r="F19" s="142" t="str">
        <f t="shared" ca="1" si="3"/>
        <v>1 - 2</v>
      </c>
      <c r="G19" s="142" t="str">
        <f t="shared" ca="1" si="3"/>
        <v>0 - 2</v>
      </c>
      <c r="H19" s="142" t="str">
        <f t="shared" ca="1" si="3"/>
        <v>0 - 4</v>
      </c>
      <c r="I19" s="142" t="str">
        <f t="shared" ca="1" si="3"/>
        <v>0 - 1</v>
      </c>
      <c r="J19" s="142" t="str">
        <f t="shared" ca="1" si="3"/>
        <v>1 - 3</v>
      </c>
      <c r="K19" s="142" t="str">
        <f t="shared" ca="1" si="3"/>
        <v>0 - 2</v>
      </c>
      <c r="L19" s="142" t="str">
        <f t="shared" ca="1" si="3"/>
        <v>0 - 2</v>
      </c>
      <c r="M19" s="142" t="str">
        <f t="shared" ca="1" si="4"/>
        <v>0 - 2</v>
      </c>
      <c r="N19" s="142" t="str">
        <f t="shared" ca="1" si="4"/>
        <v>0 - 2</v>
      </c>
      <c r="O19" s="142" t="str">
        <f t="shared" ca="1" si="4"/>
        <v>0 - 0</v>
      </c>
      <c r="P19" s="142" t="str">
        <f t="shared" ca="1" si="4"/>
        <v>0 - 2</v>
      </c>
      <c r="Q19" s="142" t="str">
        <f t="shared" ca="1" si="4"/>
        <v>0 - 1</v>
      </c>
      <c r="R19" s="142" t="str">
        <f t="shared" ca="1" si="4"/>
        <v>0 - 3</v>
      </c>
      <c r="S19" s="142" t="str">
        <f t="shared" ca="1" si="4"/>
        <v>0 - 1</v>
      </c>
    </row>
    <row r="20" spans="1:19">
      <c r="A20" s="327">
        <v>19</v>
      </c>
      <c r="B20" s="141" t="str">
        <f t="shared" si="0"/>
        <v>Portugal- Nederland</v>
      </c>
      <c r="C20" s="141" t="str">
        <f t="shared" ca="1" si="3"/>
        <v>2 - 1</v>
      </c>
      <c r="D20" s="141" t="str">
        <f t="shared" ca="1" si="3"/>
        <v>0 - 1</v>
      </c>
      <c r="E20" s="141" t="str">
        <f t="shared" ca="1" si="3"/>
        <v>1 - 2</v>
      </c>
      <c r="F20" s="141" t="str">
        <f t="shared" ca="1" si="3"/>
        <v>2 - 0</v>
      </c>
      <c r="G20" s="141" t="str">
        <f t="shared" ca="1" si="3"/>
        <v>2 - 2</v>
      </c>
      <c r="H20" s="141" t="str">
        <f t="shared" ca="1" si="3"/>
        <v>0 - 3</v>
      </c>
      <c r="I20" s="141" t="str">
        <f t="shared" ca="1" si="3"/>
        <v>2 - 1</v>
      </c>
      <c r="J20" s="141" t="str">
        <f t="shared" ca="1" si="3"/>
        <v>0 - 3</v>
      </c>
      <c r="K20" s="141" t="str">
        <f t="shared" ca="1" si="3"/>
        <v>1 - 3</v>
      </c>
      <c r="L20" s="141" t="str">
        <f t="shared" ca="1" si="3"/>
        <v>1 - 3</v>
      </c>
      <c r="M20" s="141" t="str">
        <f t="shared" ca="1" si="4"/>
        <v>1 - 2</v>
      </c>
      <c r="N20" s="141" t="str">
        <f t="shared" ca="1" si="4"/>
        <v>1 - 1</v>
      </c>
      <c r="O20" s="141" t="str">
        <f t="shared" ca="1" si="4"/>
        <v>1 - 1</v>
      </c>
      <c r="P20" s="141" t="str">
        <f t="shared" ca="1" si="4"/>
        <v>1 - 1</v>
      </c>
      <c r="Q20" s="141" t="str">
        <f t="shared" ca="1" si="4"/>
        <v>1 - 2</v>
      </c>
      <c r="R20" s="141" t="str">
        <f t="shared" ca="1" si="4"/>
        <v>0 - 1</v>
      </c>
      <c r="S20" s="141" t="str">
        <f t="shared" ca="1" si="4"/>
        <v>1 - 2</v>
      </c>
    </row>
    <row r="21" spans="1:19">
      <c r="A21" s="327">
        <v>20</v>
      </c>
      <c r="B21" s="142" t="str">
        <f t="shared" si="0"/>
        <v>Denemarken- Duitsland</v>
      </c>
      <c r="C21" s="142" t="str">
        <f t="shared" ca="1" si="3"/>
        <v>0 - 3</v>
      </c>
      <c r="D21" s="142" t="str">
        <f t="shared" ca="1" si="3"/>
        <v>0 - 1</v>
      </c>
      <c r="E21" s="142" t="str">
        <f t="shared" ca="1" si="3"/>
        <v>1 - 3</v>
      </c>
      <c r="F21" s="142" t="str">
        <f t="shared" ca="1" si="3"/>
        <v>0 - 2</v>
      </c>
      <c r="G21" s="142" t="str">
        <f t="shared" ca="1" si="3"/>
        <v>0 - 3</v>
      </c>
      <c r="H21" s="142" t="str">
        <f t="shared" ca="1" si="3"/>
        <v>0 - 2</v>
      </c>
      <c r="I21" s="142" t="str">
        <f t="shared" ca="1" si="3"/>
        <v>0 - 2</v>
      </c>
      <c r="J21" s="142" t="str">
        <f t="shared" ca="1" si="3"/>
        <v>0 - 4</v>
      </c>
      <c r="K21" s="142" t="str">
        <f t="shared" ca="1" si="3"/>
        <v>1 - 1</v>
      </c>
      <c r="L21" s="142" t="str">
        <f t="shared" ca="1" si="3"/>
        <v>0 - 4</v>
      </c>
      <c r="M21" s="142" t="str">
        <f t="shared" ca="1" si="4"/>
        <v>0 - 2</v>
      </c>
      <c r="N21" s="142" t="str">
        <f t="shared" ca="1" si="4"/>
        <v>0 - 3</v>
      </c>
      <c r="O21" s="142" t="str">
        <f t="shared" ca="1" si="4"/>
        <v>0 - 2</v>
      </c>
      <c r="P21" s="142" t="str">
        <f t="shared" ca="1" si="4"/>
        <v>0 - 2</v>
      </c>
      <c r="Q21" s="142" t="str">
        <f t="shared" ca="1" si="4"/>
        <v>1 - 2</v>
      </c>
      <c r="R21" s="142" t="str">
        <f t="shared" ca="1" si="4"/>
        <v>0 - 2</v>
      </c>
      <c r="S21" s="142" t="str">
        <f t="shared" ca="1" si="4"/>
        <v>0 - 2</v>
      </c>
    </row>
    <row r="22" spans="1:19">
      <c r="A22" s="327">
        <v>21</v>
      </c>
      <c r="B22" s="141" t="str">
        <f t="shared" si="0"/>
        <v>Kroatië- Spanje</v>
      </c>
      <c r="C22" s="141" t="str">
        <f t="shared" ca="1" si="3"/>
        <v>0 - 1</v>
      </c>
      <c r="D22" s="141" t="str">
        <f t="shared" ca="1" si="3"/>
        <v>0 - 1</v>
      </c>
      <c r="E22" s="141" t="str">
        <f t="shared" ca="1" si="3"/>
        <v>1 - 2</v>
      </c>
      <c r="F22" s="141" t="str">
        <f t="shared" ca="1" si="3"/>
        <v>1 - 3</v>
      </c>
      <c r="G22" s="141" t="str">
        <f t="shared" ca="1" si="3"/>
        <v>1 - 3</v>
      </c>
      <c r="H22" s="141" t="str">
        <f t="shared" ca="1" si="3"/>
        <v>0 - 1</v>
      </c>
      <c r="I22" s="141" t="str">
        <f t="shared" ca="1" si="3"/>
        <v>1 - 3</v>
      </c>
      <c r="J22" s="141" t="str">
        <f t="shared" ca="1" si="3"/>
        <v>1 - 1</v>
      </c>
      <c r="K22" s="141" t="str">
        <f t="shared" ca="1" si="3"/>
        <v>1 - 1</v>
      </c>
      <c r="L22" s="141" t="str">
        <f t="shared" ca="1" si="3"/>
        <v>0 - 2</v>
      </c>
      <c r="M22" s="141" t="str">
        <f t="shared" ca="1" si="4"/>
        <v>1 - 2</v>
      </c>
      <c r="N22" s="141" t="str">
        <f t="shared" ca="1" si="4"/>
        <v>0 - 1</v>
      </c>
      <c r="O22" s="141" t="str">
        <f t="shared" ca="1" si="4"/>
        <v>1 - 2</v>
      </c>
      <c r="P22" s="141" t="str">
        <f t="shared" ca="1" si="4"/>
        <v>0 - 2</v>
      </c>
      <c r="Q22" s="141" t="str">
        <f t="shared" ca="1" si="4"/>
        <v>1 - 1</v>
      </c>
      <c r="R22" s="141" t="str">
        <f t="shared" ca="1" si="4"/>
        <v>0 - 0</v>
      </c>
      <c r="S22" s="141" t="str">
        <f t="shared" ca="1" si="4"/>
        <v>0 - 2</v>
      </c>
    </row>
    <row r="23" spans="1:19">
      <c r="A23" s="327">
        <v>22</v>
      </c>
      <c r="B23" s="142" t="str">
        <f t="shared" si="0"/>
        <v>Italië- Ierland</v>
      </c>
      <c r="C23" s="142" t="str">
        <f t="shared" ca="1" si="3"/>
        <v>1 - 0</v>
      </c>
      <c r="D23" s="142" t="str">
        <f t="shared" ca="1" si="3"/>
        <v>1 - 0</v>
      </c>
      <c r="E23" s="142" t="str">
        <f t="shared" ca="1" si="3"/>
        <v>1 - 0</v>
      </c>
      <c r="F23" s="142" t="str">
        <f t="shared" ca="1" si="3"/>
        <v>1 - 0</v>
      </c>
      <c r="G23" s="142" t="str">
        <f t="shared" ca="1" si="3"/>
        <v>2 - 0</v>
      </c>
      <c r="H23" s="142" t="str">
        <f t="shared" ca="1" si="3"/>
        <v>2 - 0</v>
      </c>
      <c r="I23" s="142" t="str">
        <f t="shared" ca="1" si="3"/>
        <v>2 - 1</v>
      </c>
      <c r="J23" s="142" t="str">
        <f t="shared" ca="1" si="3"/>
        <v>1 - 0</v>
      </c>
      <c r="K23" s="142" t="str">
        <f t="shared" ca="1" si="3"/>
        <v>3 - 1</v>
      </c>
      <c r="L23" s="142" t="str">
        <f t="shared" ca="1" si="3"/>
        <v>0 - 1</v>
      </c>
      <c r="M23" s="142" t="str">
        <f t="shared" ca="1" si="4"/>
        <v>1 - 0</v>
      </c>
      <c r="N23" s="142" t="str">
        <f t="shared" ca="1" si="4"/>
        <v>1 - 1</v>
      </c>
      <c r="O23" s="142" t="str">
        <f t="shared" ca="1" si="4"/>
        <v>1 - 0</v>
      </c>
      <c r="P23" s="142" t="str">
        <f t="shared" ca="1" si="4"/>
        <v>0 - 1</v>
      </c>
      <c r="Q23" s="142" t="str">
        <f t="shared" ca="1" si="4"/>
        <v>0 - 1</v>
      </c>
      <c r="R23" s="142" t="str">
        <f t="shared" ca="1" si="4"/>
        <v>0 - 1</v>
      </c>
      <c r="S23" s="142" t="str">
        <f t="shared" ca="1" si="4"/>
        <v>1 - 1</v>
      </c>
    </row>
    <row r="24" spans="1:19">
      <c r="A24" s="327">
        <v>23</v>
      </c>
      <c r="B24" s="141" t="str">
        <f t="shared" si="0"/>
        <v>Engeland- Oekraïne</v>
      </c>
      <c r="C24" s="141" t="str">
        <f t="shared" ca="1" si="3"/>
        <v>1 - 0</v>
      </c>
      <c r="D24" s="141" t="str">
        <f t="shared" ca="1" si="3"/>
        <v>1 - 0</v>
      </c>
      <c r="E24" s="141" t="str">
        <f t="shared" ca="1" si="3"/>
        <v>2 - 0</v>
      </c>
      <c r="F24" s="141" t="str">
        <f t="shared" ca="1" si="3"/>
        <v>1 - 1</v>
      </c>
      <c r="G24" s="141" t="str">
        <f t="shared" ca="1" si="3"/>
        <v>2 - 0</v>
      </c>
      <c r="H24" s="141" t="str">
        <f t="shared" ca="1" si="3"/>
        <v>1 - 0</v>
      </c>
      <c r="I24" s="141" t="str">
        <f t="shared" ca="1" si="3"/>
        <v>2 - 1</v>
      </c>
      <c r="J24" s="141" t="str">
        <f t="shared" ca="1" si="3"/>
        <v>2 - 0</v>
      </c>
      <c r="K24" s="141" t="str">
        <f t="shared" ca="1" si="3"/>
        <v>3 - 1</v>
      </c>
      <c r="L24" s="141" t="str">
        <f t="shared" ca="1" si="3"/>
        <v>3 - 0</v>
      </c>
      <c r="M24" s="141" t="str">
        <f t="shared" ca="1" si="4"/>
        <v>1 - 0</v>
      </c>
      <c r="N24" s="141" t="str">
        <f t="shared" ca="1" si="4"/>
        <v>1 - 2</v>
      </c>
      <c r="O24" s="141" t="str">
        <f t="shared" ca="1" si="4"/>
        <v>2 - 1</v>
      </c>
      <c r="P24" s="141" t="str">
        <f t="shared" ca="1" si="4"/>
        <v>1 - 0</v>
      </c>
      <c r="Q24" s="141" t="str">
        <f t="shared" ca="1" si="4"/>
        <v>3 - 0</v>
      </c>
      <c r="R24" s="141" t="str">
        <f t="shared" ca="1" si="4"/>
        <v>1 - 1</v>
      </c>
      <c r="S24" s="141" t="str">
        <f t="shared" ca="1" si="4"/>
        <v>1 - 2</v>
      </c>
    </row>
    <row r="25" spans="1:19" ht="13.5" thickBot="1">
      <c r="A25" s="327">
        <v>24</v>
      </c>
      <c r="B25" s="142" t="str">
        <f t="shared" si="0"/>
        <v>Zweden- Frankrijk</v>
      </c>
      <c r="C25" s="142" t="str">
        <f t="shared" ca="1" si="3"/>
        <v>1 - 0</v>
      </c>
      <c r="D25" s="142" t="str">
        <f t="shared" ca="1" si="3"/>
        <v>0 - 1</v>
      </c>
      <c r="E25" s="142" t="str">
        <f t="shared" ca="1" si="3"/>
        <v>1 - 2</v>
      </c>
      <c r="F25" s="142" t="str">
        <f t="shared" ca="1" si="3"/>
        <v>2 - 1</v>
      </c>
      <c r="G25" s="142" t="str">
        <f t="shared" ca="1" si="3"/>
        <v>0 - 2</v>
      </c>
      <c r="H25" s="142" t="str">
        <f t="shared" ca="1" si="3"/>
        <v>2 - 1</v>
      </c>
      <c r="I25" s="142" t="str">
        <f t="shared" ca="1" si="3"/>
        <v>1 - 2</v>
      </c>
      <c r="J25" s="142" t="str">
        <f t="shared" ca="1" si="3"/>
        <v>2 - 0</v>
      </c>
      <c r="K25" s="142" t="str">
        <f t="shared" ca="1" si="3"/>
        <v>1 - 0</v>
      </c>
      <c r="L25" s="142" t="str">
        <f t="shared" ca="1" si="3"/>
        <v>1 - 2</v>
      </c>
      <c r="M25" s="142" t="str">
        <f t="shared" ca="1" si="4"/>
        <v>0 - 1</v>
      </c>
      <c r="N25" s="142" t="str">
        <f t="shared" ca="1" si="4"/>
        <v>0 - 1</v>
      </c>
      <c r="O25" s="142" t="str">
        <f t="shared" ca="1" si="4"/>
        <v>0 - 2</v>
      </c>
      <c r="P25" s="142" t="str">
        <f t="shared" ca="1" si="4"/>
        <v>1 - 1</v>
      </c>
      <c r="Q25" s="142" t="str">
        <f t="shared" ca="1" si="4"/>
        <v>0 - 1</v>
      </c>
      <c r="R25" s="142" t="str">
        <f t="shared" ca="1" si="4"/>
        <v>0 - 0</v>
      </c>
      <c r="S25" s="142" t="str">
        <f t="shared" ca="1" si="4"/>
        <v>2 - 0</v>
      </c>
    </row>
    <row r="26" spans="1:19" s="146" customFormat="1">
      <c r="A26" s="328" t="s">
        <v>43</v>
      </c>
      <c r="B26" s="144" t="str">
        <f>Invulblad!F44</f>
        <v>Tsjechië</v>
      </c>
      <c r="C26" s="145" t="str">
        <f t="shared" ref="C26:L33" ca="1" si="5">VLOOKUP($A26,INDIRECT(C$1&amp;"!$a$62:$d$230"),4,0)</f>
        <v>Rusland</v>
      </c>
      <c r="D26" s="145" t="str">
        <f t="shared" ca="1" si="5"/>
        <v>Rusland</v>
      </c>
      <c r="E26" s="145" t="str">
        <f t="shared" ca="1" si="5"/>
        <v>Rusland</v>
      </c>
      <c r="F26" s="145" t="str">
        <f t="shared" ca="1" si="5"/>
        <v>Rusland</v>
      </c>
      <c r="G26" s="145" t="str">
        <f t="shared" ca="1" si="5"/>
        <v>Rusland</v>
      </c>
      <c r="H26" s="350" t="str">
        <f t="shared" ca="1" si="5"/>
        <v>Tsjechië</v>
      </c>
      <c r="I26" s="145" t="str">
        <f t="shared" ca="1" si="5"/>
        <v>Polen</v>
      </c>
      <c r="J26" s="145" t="str">
        <f t="shared" ca="1" si="5"/>
        <v>Rusland</v>
      </c>
      <c r="K26" s="145" t="str">
        <f t="shared" ca="1" si="5"/>
        <v>Rusland</v>
      </c>
      <c r="L26" s="145" t="str">
        <f t="shared" ca="1" si="5"/>
        <v>Rusland</v>
      </c>
      <c r="M26" s="145" t="str">
        <f t="shared" ref="M26:S33" ca="1" si="6">VLOOKUP($A26,INDIRECT(M$1&amp;"!$a$62:$d$230"),4,0)</f>
        <v>Rusland</v>
      </c>
      <c r="N26" s="145" t="str">
        <f t="shared" ca="1" si="6"/>
        <v>Rusland</v>
      </c>
      <c r="O26" s="145" t="str">
        <f t="shared" ca="1" si="6"/>
        <v>Rusland</v>
      </c>
      <c r="P26" s="145" t="str">
        <f t="shared" ca="1" si="6"/>
        <v>Rusland</v>
      </c>
      <c r="Q26" s="145" t="str">
        <f t="shared" ca="1" si="6"/>
        <v>Rusland</v>
      </c>
      <c r="R26" s="350" t="str">
        <f t="shared" ca="1" si="6"/>
        <v>Tsjechië</v>
      </c>
      <c r="S26" s="145" t="str">
        <f t="shared" ca="1" si="6"/>
        <v>Rusland</v>
      </c>
    </row>
    <row r="27" spans="1:19">
      <c r="A27" s="327" t="s">
        <v>44</v>
      </c>
      <c r="B27" s="139" t="str">
        <f>Invulblad!J45</f>
        <v>Griekenland</v>
      </c>
      <c r="C27" s="349" t="str">
        <f t="shared" ca="1" si="5"/>
        <v>Tsjechië</v>
      </c>
      <c r="D27" s="147" t="str">
        <f t="shared" ca="1" si="5"/>
        <v>Polen</v>
      </c>
      <c r="E27" s="147" t="str">
        <f t="shared" ca="1" si="5"/>
        <v>Polen</v>
      </c>
      <c r="F27" s="349" t="str">
        <f t="shared" ca="1" si="5"/>
        <v>Griekenland</v>
      </c>
      <c r="G27" s="349" t="str">
        <f t="shared" ca="1" si="5"/>
        <v>Tsjechië</v>
      </c>
      <c r="H27" s="147" t="str">
        <f t="shared" ca="1" si="5"/>
        <v>Rusland</v>
      </c>
      <c r="I27" s="147" t="str">
        <f t="shared" ca="1" si="5"/>
        <v>Rusland</v>
      </c>
      <c r="J27" s="349" t="str">
        <f t="shared" ca="1" si="5"/>
        <v>Tsjechië</v>
      </c>
      <c r="K27" s="349" t="str">
        <f t="shared" ca="1" si="5"/>
        <v>Tsjechië</v>
      </c>
      <c r="L27" s="349" t="str">
        <f t="shared" ca="1" si="5"/>
        <v>Tsjechië</v>
      </c>
      <c r="M27" s="349" t="str">
        <f t="shared" ca="1" si="6"/>
        <v>Tsjechië</v>
      </c>
      <c r="N27" s="147" t="str">
        <f t="shared" ca="1" si="6"/>
        <v>Polen</v>
      </c>
      <c r="O27" s="147" t="str">
        <f t="shared" ca="1" si="6"/>
        <v>Polen</v>
      </c>
      <c r="P27" s="147" t="str">
        <f t="shared" ca="1" si="6"/>
        <v>Polen</v>
      </c>
      <c r="Q27" s="147" t="str">
        <f t="shared" ca="1" si="6"/>
        <v>Polen</v>
      </c>
      <c r="R27" s="147" t="str">
        <f t="shared" ca="1" si="6"/>
        <v>Polen</v>
      </c>
      <c r="S27" s="147" t="str">
        <f t="shared" ca="1" si="6"/>
        <v>Polen</v>
      </c>
    </row>
    <row r="28" spans="1:19">
      <c r="A28" s="327" t="s">
        <v>45</v>
      </c>
      <c r="B28" s="148" t="str">
        <f>Invulblad!F45</f>
        <v>Duitsland</v>
      </c>
      <c r="C28" s="351" t="str">
        <f t="shared" ca="1" si="5"/>
        <v>Portugal</v>
      </c>
      <c r="D28" s="351" t="str">
        <f t="shared" ca="1" si="5"/>
        <v>Duitsland</v>
      </c>
      <c r="E28" s="149" t="str">
        <f t="shared" ca="1" si="5"/>
        <v>Nederland</v>
      </c>
      <c r="F28" s="351" t="str">
        <f t="shared" ca="1" si="5"/>
        <v>Duitsland</v>
      </c>
      <c r="G28" s="351" t="str">
        <f t="shared" ca="1" si="5"/>
        <v>Portugal</v>
      </c>
      <c r="H28" s="351" t="str">
        <f t="shared" ca="1" si="5"/>
        <v>Duitsland</v>
      </c>
      <c r="I28" s="351" t="str">
        <f t="shared" ca="1" si="5"/>
        <v>Portugal</v>
      </c>
      <c r="J28" s="149" t="str">
        <f t="shared" ca="1" si="5"/>
        <v>Nederland</v>
      </c>
      <c r="K28" s="351" t="str">
        <f t="shared" ca="1" si="5"/>
        <v>Duitsland</v>
      </c>
      <c r="L28" s="351" t="str">
        <f t="shared" ca="1" si="5"/>
        <v>Duitsland</v>
      </c>
      <c r="M28" s="351" t="str">
        <f t="shared" ca="1" si="6"/>
        <v>Duitsland</v>
      </c>
      <c r="N28" s="351" t="str">
        <f t="shared" ca="1" si="6"/>
        <v>Duitsland</v>
      </c>
      <c r="O28" s="351" t="str">
        <f t="shared" ca="1" si="6"/>
        <v>Duitsland</v>
      </c>
      <c r="P28" s="351" t="str">
        <f t="shared" ca="1" si="6"/>
        <v>Duitsland</v>
      </c>
      <c r="Q28" s="351" t="str">
        <f t="shared" ca="1" si="6"/>
        <v>Duitsland</v>
      </c>
      <c r="R28" s="351" t="str">
        <f t="shared" ca="1" si="6"/>
        <v>Duitsland</v>
      </c>
      <c r="S28" s="351" t="str">
        <f t="shared" ca="1" si="6"/>
        <v>Duitsland</v>
      </c>
    </row>
    <row r="29" spans="1:19">
      <c r="A29" s="327" t="s">
        <v>46</v>
      </c>
      <c r="B29" s="139" t="str">
        <f>Invulblad!J44</f>
        <v>Portugal</v>
      </c>
      <c r="C29" s="147" t="str">
        <f t="shared" ca="1" si="5"/>
        <v>Nederland</v>
      </c>
      <c r="D29" s="147" t="str">
        <f t="shared" ca="1" si="5"/>
        <v>Nederland</v>
      </c>
      <c r="E29" s="349" t="str">
        <f t="shared" ca="1" si="5"/>
        <v>Duitsland</v>
      </c>
      <c r="F29" s="349" t="str">
        <f t="shared" ca="1" si="5"/>
        <v>Portugal</v>
      </c>
      <c r="G29" s="349" t="str">
        <f t="shared" ca="1" si="5"/>
        <v>Duitsland</v>
      </c>
      <c r="H29" s="147" t="str">
        <f t="shared" ca="1" si="5"/>
        <v>Nederland</v>
      </c>
      <c r="I29" s="147" t="str">
        <f t="shared" ca="1" si="5"/>
        <v>Nederland</v>
      </c>
      <c r="J29" s="349" t="str">
        <f t="shared" ca="1" si="5"/>
        <v>Duitsland</v>
      </c>
      <c r="K29" s="147" t="str">
        <f t="shared" ca="1" si="5"/>
        <v>Nederland</v>
      </c>
      <c r="L29" s="147" t="str">
        <f t="shared" ca="1" si="5"/>
        <v>Nederland</v>
      </c>
      <c r="M29" s="147" t="str">
        <f t="shared" ca="1" si="6"/>
        <v>Nederland</v>
      </c>
      <c r="N29" s="147" t="str">
        <f t="shared" ca="1" si="6"/>
        <v>Nederland</v>
      </c>
      <c r="O29" s="349" t="str">
        <f t="shared" ca="1" si="6"/>
        <v>Portugal</v>
      </c>
      <c r="P29" s="147" t="str">
        <f t="shared" ca="1" si="6"/>
        <v>Nederland</v>
      </c>
      <c r="Q29" s="147" t="str">
        <f t="shared" ca="1" si="6"/>
        <v>Nederland</v>
      </c>
      <c r="R29" s="147" t="str">
        <f t="shared" ca="1" si="6"/>
        <v>Nederland</v>
      </c>
      <c r="S29" s="147" t="str">
        <f t="shared" ca="1" si="6"/>
        <v>Nederland</v>
      </c>
    </row>
    <row r="30" spans="1:19" ht="13.5" thickBot="1">
      <c r="A30" s="327" t="s">
        <v>47</v>
      </c>
      <c r="B30" s="148" t="str">
        <f>Invulblad!F46</f>
        <v>Spanje</v>
      </c>
      <c r="C30" s="351" t="str">
        <f t="shared" ca="1" si="5"/>
        <v>Spanje</v>
      </c>
      <c r="D30" s="351" t="str">
        <f t="shared" ca="1" si="5"/>
        <v>Spanje</v>
      </c>
      <c r="E30" s="351" t="str">
        <f t="shared" ca="1" si="5"/>
        <v>Spanje</v>
      </c>
      <c r="F30" s="351" t="str">
        <f t="shared" ca="1" si="5"/>
        <v>Spanje</v>
      </c>
      <c r="G30" s="351" t="str">
        <f t="shared" ca="1" si="5"/>
        <v>Spanje</v>
      </c>
      <c r="H30" s="351" t="str">
        <f t="shared" ca="1" si="5"/>
        <v>Spanje</v>
      </c>
      <c r="I30" s="351" t="str">
        <f t="shared" ca="1" si="5"/>
        <v>Spanje</v>
      </c>
      <c r="J30" s="351" t="str">
        <f t="shared" ca="1" si="5"/>
        <v>Spanje</v>
      </c>
      <c r="K30" s="351" t="str">
        <f t="shared" ca="1" si="5"/>
        <v>Spanje</v>
      </c>
      <c r="L30" s="351" t="str">
        <f t="shared" ca="1" si="5"/>
        <v>Spanje</v>
      </c>
      <c r="M30" s="351" t="str">
        <f t="shared" ca="1" si="6"/>
        <v>Spanje</v>
      </c>
      <c r="N30" s="351" t="str">
        <f t="shared" ca="1" si="6"/>
        <v>Spanje</v>
      </c>
      <c r="O30" s="351" t="str">
        <f t="shared" ca="1" si="6"/>
        <v>Spanje</v>
      </c>
      <c r="P30" s="351" t="str">
        <f t="shared" ca="1" si="6"/>
        <v>Spanje</v>
      </c>
      <c r="Q30" s="351" t="str">
        <f t="shared" ca="1" si="6"/>
        <v>Spanje</v>
      </c>
      <c r="R30" s="351" t="str">
        <f t="shared" ca="1" si="6"/>
        <v>Spanje</v>
      </c>
      <c r="S30" s="351" t="str">
        <f t="shared" ca="1" si="6"/>
        <v>Italië</v>
      </c>
    </row>
    <row r="31" spans="1:19">
      <c r="A31" s="327" t="s">
        <v>48</v>
      </c>
      <c r="B31" s="139" t="str">
        <f>Invulblad!J47</f>
        <v>Italië</v>
      </c>
      <c r="C31" s="352" t="str">
        <f t="shared" ca="1" si="5"/>
        <v>Italië</v>
      </c>
      <c r="D31" s="352" t="str">
        <f t="shared" ca="1" si="5"/>
        <v>Italië</v>
      </c>
      <c r="E31" s="352" t="str">
        <f t="shared" ca="1" si="5"/>
        <v>Italië</v>
      </c>
      <c r="F31" s="150" t="str">
        <f t="shared" ca="1" si="5"/>
        <v>Kroatië</v>
      </c>
      <c r="G31" s="352" t="str">
        <f t="shared" ca="1" si="5"/>
        <v>Italië</v>
      </c>
      <c r="H31" s="352" t="str">
        <f t="shared" ca="1" si="5"/>
        <v>Italië</v>
      </c>
      <c r="I31" s="352" t="str">
        <f t="shared" ca="1" si="5"/>
        <v>Italië</v>
      </c>
      <c r="J31" s="150" t="str">
        <f t="shared" ca="1" si="5"/>
        <v>Kroatië</v>
      </c>
      <c r="K31" s="352" t="str">
        <f t="shared" ca="1" si="5"/>
        <v>Italië</v>
      </c>
      <c r="L31" s="352" t="str">
        <f t="shared" ca="1" si="5"/>
        <v>Italië</v>
      </c>
      <c r="M31" s="150" t="str">
        <f t="shared" ca="1" si="6"/>
        <v>Kroatië</v>
      </c>
      <c r="N31" s="352" t="str">
        <f t="shared" ca="1" si="6"/>
        <v>Italië</v>
      </c>
      <c r="O31" s="352" t="str">
        <f t="shared" ca="1" si="6"/>
        <v>Italië</v>
      </c>
      <c r="P31" s="150" t="str">
        <f t="shared" ca="1" si="6"/>
        <v>Ierland</v>
      </c>
      <c r="Q31" s="150" t="str">
        <f t="shared" ca="1" si="6"/>
        <v>Kroatië</v>
      </c>
      <c r="R31" s="150" t="str">
        <f t="shared" ca="1" si="6"/>
        <v>Ierland</v>
      </c>
      <c r="S31" s="150" t="str">
        <f t="shared" ca="1" si="6"/>
        <v>Ierland</v>
      </c>
    </row>
    <row r="32" spans="1:19" ht="13.5" thickBot="1">
      <c r="A32" s="327" t="s">
        <v>49</v>
      </c>
      <c r="B32" s="148" t="str">
        <f>Invulblad!F47</f>
        <v>Engeland</v>
      </c>
      <c r="C32" s="149" t="str">
        <f t="shared" ca="1" si="5"/>
        <v>Zweden</v>
      </c>
      <c r="D32" s="351" t="str">
        <f t="shared" ca="1" si="5"/>
        <v>Engeland</v>
      </c>
      <c r="E32" s="351" t="str">
        <f t="shared" ca="1" si="5"/>
        <v>Frankrijk</v>
      </c>
      <c r="F32" s="149" t="str">
        <f t="shared" ca="1" si="5"/>
        <v>Zweden</v>
      </c>
      <c r="G32" s="351" t="str">
        <f t="shared" ca="1" si="5"/>
        <v>Frankrijk</v>
      </c>
      <c r="H32" s="351" t="str">
        <f t="shared" ca="1" si="5"/>
        <v>Frankrijk</v>
      </c>
      <c r="I32" s="351" t="str">
        <f t="shared" ca="1" si="5"/>
        <v>Engeland</v>
      </c>
      <c r="J32" s="149" t="str">
        <f t="shared" ca="1" si="5"/>
        <v>Zweden</v>
      </c>
      <c r="K32" s="351" t="str">
        <f t="shared" ca="1" si="5"/>
        <v>Engeland</v>
      </c>
      <c r="L32" s="351" t="str">
        <f t="shared" ca="1" si="5"/>
        <v>Frankrijk</v>
      </c>
      <c r="M32" s="351" t="str">
        <f t="shared" ca="1" si="6"/>
        <v>Engeland</v>
      </c>
      <c r="N32" s="149" t="str">
        <f t="shared" ca="1" si="6"/>
        <v>Oekraïne</v>
      </c>
      <c r="O32" s="351" t="str">
        <f t="shared" ca="1" si="6"/>
        <v>Frankrijk</v>
      </c>
      <c r="P32" s="351" t="str">
        <f t="shared" ca="1" si="6"/>
        <v>Frankrijk</v>
      </c>
      <c r="Q32" s="351" t="str">
        <f t="shared" ca="1" si="6"/>
        <v>Frankrijk</v>
      </c>
      <c r="R32" s="351" t="str">
        <f t="shared" ca="1" si="6"/>
        <v>Frankrijk</v>
      </c>
      <c r="S32" s="149" t="str">
        <f t="shared" ca="1" si="6"/>
        <v>Zweden</v>
      </c>
    </row>
    <row r="33" spans="1:19">
      <c r="A33" s="327" t="s">
        <v>50</v>
      </c>
      <c r="B33" s="139" t="str">
        <f>Invulblad!J46</f>
        <v>Frankrijk</v>
      </c>
      <c r="C33" s="352" t="str">
        <f t="shared" ca="1" si="5"/>
        <v>Engeland</v>
      </c>
      <c r="D33" s="352" t="str">
        <f t="shared" ca="1" si="5"/>
        <v>Frankrijk</v>
      </c>
      <c r="E33" s="352" t="str">
        <f t="shared" ca="1" si="5"/>
        <v>Engeland</v>
      </c>
      <c r="F33" s="352" t="str">
        <f t="shared" ca="1" si="5"/>
        <v>Frankrijk</v>
      </c>
      <c r="G33" s="352" t="str">
        <f t="shared" ca="1" si="5"/>
        <v>Engeland</v>
      </c>
      <c r="H33" s="150" t="str">
        <f t="shared" ca="1" si="5"/>
        <v>Zweden</v>
      </c>
      <c r="I33" s="352" t="str">
        <f t="shared" ca="1" si="5"/>
        <v>Frankrijk</v>
      </c>
      <c r="J33" s="352" t="str">
        <f t="shared" ca="1" si="5"/>
        <v>Engeland</v>
      </c>
      <c r="K33" s="150" t="str">
        <f t="shared" ca="1" si="5"/>
        <v>Zweden</v>
      </c>
      <c r="L33" s="352" t="str">
        <f t="shared" ca="1" si="5"/>
        <v>Engeland</v>
      </c>
      <c r="M33" s="352" t="str">
        <f t="shared" ca="1" si="6"/>
        <v>Frankrijk</v>
      </c>
      <c r="N33" s="352" t="str">
        <f t="shared" ca="1" si="6"/>
        <v>Frankrijk</v>
      </c>
      <c r="O33" s="150" t="str">
        <f t="shared" ca="1" si="6"/>
        <v>Zweden</v>
      </c>
      <c r="P33" s="150" t="str">
        <f t="shared" ca="1" si="6"/>
        <v>Zweden</v>
      </c>
      <c r="Q33" s="150" t="str">
        <f t="shared" ca="1" si="6"/>
        <v>Zweden</v>
      </c>
      <c r="R33" s="150" t="str">
        <f t="shared" ca="1" si="6"/>
        <v>Zweden</v>
      </c>
      <c r="S33" s="150" t="str">
        <f t="shared" ca="1" si="6"/>
        <v>Oekraïne</v>
      </c>
    </row>
    <row r="34" spans="1:19" s="143" customFormat="1">
      <c r="A34" s="329">
        <v>25</v>
      </c>
      <c r="B34" s="151" t="str">
        <f>VLOOKUP($A34,Wedstrijdnummers,6,0)&amp;"- "&amp;VLOOKUP($A34,Wedstrijdnummers,10,0)</f>
        <v>Tsjechië- Portugal</v>
      </c>
      <c r="C34" s="360" t="str">
        <f t="shared" ref="C34:L37" ca="1" si="7">VLOOKUP($A34,INDIRECT(C$1&amp;"!$B$14:$N$89"),7,0)&amp;" - "&amp;VLOOKUP($A34,INDIRECT(C$1&amp;"!$B$14:$N$89"),9,0)</f>
        <v>0 - 2</v>
      </c>
      <c r="D34" s="360" t="str">
        <f t="shared" ca="1" si="7"/>
        <v>0 - 1</v>
      </c>
      <c r="E34" s="360" t="str">
        <f t="shared" ca="1" si="7"/>
        <v>2 - 3</v>
      </c>
      <c r="F34" s="360" t="str">
        <f t="shared" ca="1" si="7"/>
        <v>2 - 1</v>
      </c>
      <c r="G34" s="360" t="str">
        <f t="shared" ca="1" si="7"/>
        <v>1 - 2</v>
      </c>
      <c r="H34" s="360" t="str">
        <f t="shared" ca="1" si="7"/>
        <v>1 - 3</v>
      </c>
      <c r="I34" s="360" t="str">
        <f t="shared" ca="1" si="7"/>
        <v>1 - 2</v>
      </c>
      <c r="J34" s="360" t="str">
        <f t="shared" ca="1" si="7"/>
        <v>1 - 3</v>
      </c>
      <c r="K34" s="360" t="str">
        <f t="shared" ca="1" si="7"/>
        <v>2 - 3</v>
      </c>
      <c r="L34" s="360" t="str">
        <f t="shared" ca="1" si="7"/>
        <v>1 - 2</v>
      </c>
      <c r="M34" s="360" t="str">
        <f t="shared" ref="M34:S37" ca="1" si="8">VLOOKUP($A34,INDIRECT(M$1&amp;"!$B$14:$N$89"),7,0)&amp;" - "&amp;VLOOKUP($A34,INDIRECT(M$1&amp;"!$B$14:$N$89"),9,0)</f>
        <v>0 - 2</v>
      </c>
      <c r="N34" s="360" t="str">
        <f t="shared" ca="1" si="8"/>
        <v>3 - 2</v>
      </c>
      <c r="O34" s="360" t="str">
        <f t="shared" ca="1" si="8"/>
        <v>1 - 1</v>
      </c>
      <c r="P34" s="360" t="str">
        <f t="shared" ca="1" si="8"/>
        <v>1 - 2</v>
      </c>
      <c r="Q34" s="360" t="str">
        <f t="shared" ca="1" si="8"/>
        <v>1 - 2</v>
      </c>
      <c r="R34" s="360" t="str">
        <f t="shared" ca="1" si="8"/>
        <v>1 - 2</v>
      </c>
      <c r="S34" s="360" t="str">
        <f t="shared" ca="1" si="8"/>
        <v>1 - 2</v>
      </c>
    </row>
    <row r="35" spans="1:19" s="143" customFormat="1">
      <c r="A35" s="329">
        <v>26</v>
      </c>
      <c r="B35" s="151" t="str">
        <f>VLOOKUP($A35,Wedstrijdnummers,6,0)&amp;"- "&amp;VLOOKUP($A35,Wedstrijdnummers,10,0)</f>
        <v>Duitsland- Griekenland</v>
      </c>
      <c r="C35" s="360" t="str">
        <f t="shared" ca="1" si="7"/>
        <v>2 - 0</v>
      </c>
      <c r="D35" s="360" t="str">
        <f t="shared" ca="1" si="7"/>
        <v>1 - 0</v>
      </c>
      <c r="E35" s="360" t="str">
        <f t="shared" ca="1" si="7"/>
        <v>2 - 0</v>
      </c>
      <c r="F35" s="360" t="str">
        <f t="shared" ca="1" si="7"/>
        <v>3 - 1</v>
      </c>
      <c r="G35" s="360" t="str">
        <f t="shared" ca="1" si="7"/>
        <v>3 - 2</v>
      </c>
      <c r="H35" s="360" t="str">
        <f t="shared" ca="1" si="7"/>
        <v>2 - 0</v>
      </c>
      <c r="I35" s="360" t="str">
        <f t="shared" ca="1" si="7"/>
        <v>2 - 1</v>
      </c>
      <c r="J35" s="360" t="str">
        <f t="shared" ca="1" si="7"/>
        <v>2 - 0</v>
      </c>
      <c r="K35" s="360" t="str">
        <f t="shared" ca="1" si="7"/>
        <v>1 - 0</v>
      </c>
      <c r="L35" s="360" t="str">
        <f t="shared" ca="1" si="7"/>
        <v>2 - 1</v>
      </c>
      <c r="M35" s="360" t="str">
        <f t="shared" ca="1" si="8"/>
        <v>1 - 0</v>
      </c>
      <c r="N35" s="360" t="str">
        <f t="shared" ca="1" si="8"/>
        <v>2 - 0</v>
      </c>
      <c r="O35" s="360" t="str">
        <f t="shared" ca="1" si="8"/>
        <v>2 - 0</v>
      </c>
      <c r="P35" s="360" t="str">
        <f t="shared" ca="1" si="8"/>
        <v>3 - 0</v>
      </c>
      <c r="Q35" s="360" t="str">
        <f t="shared" ca="1" si="8"/>
        <v>2 - 1</v>
      </c>
      <c r="R35" s="360" t="str">
        <f t="shared" ca="1" si="8"/>
        <v>3 - 1</v>
      </c>
      <c r="S35" s="360" t="str">
        <f t="shared" ca="1" si="8"/>
        <v>3 - 0</v>
      </c>
    </row>
    <row r="36" spans="1:19" s="143" customFormat="1">
      <c r="A36" s="329">
        <v>27</v>
      </c>
      <c r="B36" s="151" t="str">
        <f>VLOOKUP($A36,Wedstrijdnummers,6,0)&amp;"- "&amp;VLOOKUP($A36,Wedstrijdnummers,10,0)</f>
        <v>Spanje- Frankrijk</v>
      </c>
      <c r="C36" s="360" t="str">
        <f t="shared" ca="1" si="7"/>
        <v>1 - 1</v>
      </c>
      <c r="D36" s="360" t="str">
        <f t="shared" ca="1" si="7"/>
        <v>1 - 0</v>
      </c>
      <c r="E36" s="360" t="str">
        <f t="shared" ca="1" si="7"/>
        <v>3 - 1</v>
      </c>
      <c r="F36" s="360" t="str">
        <f t="shared" ca="1" si="7"/>
        <v>2 - 0</v>
      </c>
      <c r="G36" s="360" t="str">
        <f t="shared" ca="1" si="7"/>
        <v>2 - 2</v>
      </c>
      <c r="H36" s="360" t="str">
        <f t="shared" ca="1" si="7"/>
        <v>1 - 0</v>
      </c>
      <c r="I36" s="360" t="str">
        <f t="shared" ca="1" si="7"/>
        <v>1 - 1</v>
      </c>
      <c r="J36" s="360" t="str">
        <f t="shared" ca="1" si="7"/>
        <v>4 - 1</v>
      </c>
      <c r="K36" s="360" t="str">
        <f t="shared" ca="1" si="7"/>
        <v>2 - 1</v>
      </c>
      <c r="L36" s="360" t="str">
        <f t="shared" ca="1" si="7"/>
        <v>2 - 1</v>
      </c>
      <c r="M36" s="360" t="str">
        <f t="shared" ca="1" si="8"/>
        <v>2 - 1</v>
      </c>
      <c r="N36" s="360" t="str">
        <f t="shared" ca="1" si="8"/>
        <v>0 - 1</v>
      </c>
      <c r="O36" s="360" t="str">
        <f t="shared" ca="1" si="8"/>
        <v>3 - 0</v>
      </c>
      <c r="P36" s="360" t="str">
        <f t="shared" ca="1" si="8"/>
        <v>2 - 0</v>
      </c>
      <c r="Q36" s="360" t="str">
        <f t="shared" ca="1" si="8"/>
        <v>1 - 0</v>
      </c>
      <c r="R36" s="360" t="str">
        <f t="shared" ca="1" si="8"/>
        <v>0 - 0</v>
      </c>
      <c r="S36" s="360" t="str">
        <f t="shared" ca="1" si="8"/>
        <v>1 - 1</v>
      </c>
    </row>
    <row r="37" spans="1:19" s="143" customFormat="1">
      <c r="A37" s="329">
        <v>28</v>
      </c>
      <c r="B37" s="151" t="str">
        <f>VLOOKUP($A37,Wedstrijdnummers,6,0)&amp;"- "&amp;VLOOKUP($A37,Wedstrijdnummers,10,0)</f>
        <v>Engeland- Italië</v>
      </c>
      <c r="C37" s="361" t="str">
        <f t="shared" ca="1" si="7"/>
        <v>0 - 2</v>
      </c>
      <c r="D37" s="361" t="str">
        <f t="shared" ca="1" si="7"/>
        <v>0 - 1</v>
      </c>
      <c r="E37" s="361" t="str">
        <f t="shared" ca="1" si="7"/>
        <v>1 - 2</v>
      </c>
      <c r="F37" s="361" t="str">
        <f t="shared" ca="1" si="7"/>
        <v>1 - 1</v>
      </c>
      <c r="G37" s="361" t="str">
        <f t="shared" ca="1" si="7"/>
        <v>2 - 1</v>
      </c>
      <c r="H37" s="361" t="str">
        <f t="shared" ca="1" si="7"/>
        <v>2 - 1</v>
      </c>
      <c r="I37" s="361" t="str">
        <f t="shared" ca="1" si="7"/>
        <v>0 - 0</v>
      </c>
      <c r="J37" s="361" t="str">
        <f t="shared" ca="1" si="7"/>
        <v>0 - 1</v>
      </c>
      <c r="K37" s="361" t="str">
        <f t="shared" ca="1" si="7"/>
        <v>2 - 2</v>
      </c>
      <c r="L37" s="361" t="str">
        <f t="shared" ca="1" si="7"/>
        <v>1 - 0</v>
      </c>
      <c r="M37" s="361" t="str">
        <f t="shared" ca="1" si="8"/>
        <v>1 - 0</v>
      </c>
      <c r="N37" s="361" t="str">
        <f t="shared" ca="1" si="8"/>
        <v>1 - 2</v>
      </c>
      <c r="O37" s="361" t="str">
        <f t="shared" ca="1" si="8"/>
        <v>2 - 1</v>
      </c>
      <c r="P37" s="361" t="str">
        <f t="shared" ca="1" si="8"/>
        <v>2 - 0</v>
      </c>
      <c r="Q37" s="361" t="str">
        <f t="shared" ca="1" si="8"/>
        <v>2 - 1</v>
      </c>
      <c r="R37" s="361" t="str">
        <f t="shared" ca="1" si="8"/>
        <v>2 - 0</v>
      </c>
      <c r="S37" s="361" t="str">
        <f t="shared" ca="1" si="8"/>
        <v>1 - 0</v>
      </c>
    </row>
    <row r="38" spans="1:19" s="152" customFormat="1">
      <c r="A38" s="328">
        <v>29</v>
      </c>
      <c r="B38" s="146" t="str">
        <f>Invulblad!F51</f>
        <v>Portugal</v>
      </c>
      <c r="C38" s="355" t="str">
        <f t="shared" ref="C38:S38" ca="1" si="9">VLOOKUP($A38,INDIRECT(C$1&amp;"!$B$14:$N$89"),4,0)</f>
        <v>Nederland</v>
      </c>
      <c r="D38" s="355" t="str">
        <f t="shared" ca="1" si="9"/>
        <v>Nederland</v>
      </c>
      <c r="E38" s="364" t="str">
        <f t="shared" ca="1" si="9"/>
        <v>Duitsland</v>
      </c>
      <c r="F38" s="149" t="str">
        <f t="shared" ca="1" si="9"/>
        <v>Rusland</v>
      </c>
      <c r="G38" s="351" t="str">
        <f t="shared" ca="1" si="9"/>
        <v>Duitsland</v>
      </c>
      <c r="H38" s="355" t="str">
        <f t="shared" ca="1" si="9"/>
        <v>Nederland</v>
      </c>
      <c r="I38" s="355" t="str">
        <f t="shared" ca="1" si="9"/>
        <v>Nederland</v>
      </c>
      <c r="J38" s="351" t="str">
        <f t="shared" ca="1" si="9"/>
        <v>Duitsland</v>
      </c>
      <c r="K38" s="355" t="str">
        <f t="shared" ca="1" si="9"/>
        <v>Nederland</v>
      </c>
      <c r="L38" s="355" t="str">
        <f t="shared" ca="1" si="9"/>
        <v>Nederland</v>
      </c>
      <c r="M38" s="355" t="str">
        <f t="shared" ca="1" si="9"/>
        <v>Nederland</v>
      </c>
      <c r="N38" s="355" t="str">
        <f t="shared" ca="1" si="9"/>
        <v>Rusland</v>
      </c>
      <c r="O38" s="355" t="str">
        <f t="shared" ca="1" si="9"/>
        <v>Rusland</v>
      </c>
      <c r="P38" s="355" t="str">
        <f t="shared" ca="1" si="9"/>
        <v>Nederland</v>
      </c>
      <c r="Q38" s="355" t="str">
        <f t="shared" ca="1" si="9"/>
        <v>Nederland</v>
      </c>
      <c r="R38" s="355" t="str">
        <f t="shared" ca="1" si="9"/>
        <v>Nederland</v>
      </c>
      <c r="S38" s="355" t="str">
        <f t="shared" ca="1" si="9"/>
        <v>Nederland</v>
      </c>
    </row>
    <row r="39" spans="1:19" s="152" customFormat="1">
      <c r="A39" s="328">
        <v>29</v>
      </c>
      <c r="B39" s="146" t="str">
        <f>Invulblad!J51</f>
        <v>Spanje</v>
      </c>
      <c r="C39" s="363" t="str">
        <f t="shared" ref="C39:S39" ca="1" si="10">VLOOKUP($A39,INDIRECT(C$1&amp;"!$B$14:$N$89"),6,0)</f>
        <v>Spanje</v>
      </c>
      <c r="D39" s="363" t="str">
        <f t="shared" ca="1" si="10"/>
        <v>Spanje</v>
      </c>
      <c r="E39" s="363" t="str">
        <f t="shared" ca="1" si="10"/>
        <v>Spanje</v>
      </c>
      <c r="F39" s="363" t="str">
        <f t="shared" ca="1" si="10"/>
        <v>Spanje</v>
      </c>
      <c r="G39" s="322" t="str">
        <f t="shared" ca="1" si="10"/>
        <v>Engeland</v>
      </c>
      <c r="H39" s="363" t="str">
        <f t="shared" ca="1" si="10"/>
        <v>Spanje</v>
      </c>
      <c r="I39" s="363" t="str">
        <f t="shared" ca="1" si="10"/>
        <v>Spanje</v>
      </c>
      <c r="J39" s="363" t="str">
        <f t="shared" ca="1" si="10"/>
        <v>Spanje</v>
      </c>
      <c r="K39" s="363" t="str">
        <f t="shared" ca="1" si="10"/>
        <v>Spanje</v>
      </c>
      <c r="L39" s="363" t="str">
        <f t="shared" ca="1" si="10"/>
        <v>Spanje</v>
      </c>
      <c r="M39" s="363" t="str">
        <f t="shared" ca="1" si="10"/>
        <v>Spanje</v>
      </c>
      <c r="N39" s="322" t="str">
        <f t="shared" ca="1" si="10"/>
        <v>Frankrijk</v>
      </c>
      <c r="O39" s="363" t="str">
        <f t="shared" ca="1" si="10"/>
        <v>Spanje</v>
      </c>
      <c r="P39" s="363" t="str">
        <f t="shared" ca="1" si="10"/>
        <v>Spanje</v>
      </c>
      <c r="Q39" s="363" t="str">
        <f t="shared" ca="1" si="10"/>
        <v>Spanje</v>
      </c>
      <c r="R39" s="363" t="str">
        <f t="shared" ca="1" si="10"/>
        <v>Spanje</v>
      </c>
      <c r="S39" s="363" t="str">
        <f t="shared" ca="1" si="10"/>
        <v>Italië</v>
      </c>
    </row>
    <row r="40" spans="1:19" s="152" customFormat="1">
      <c r="A40" s="328">
        <v>30</v>
      </c>
      <c r="B40" s="357" t="str">
        <f>Invulblad!F52</f>
        <v>Duitsland</v>
      </c>
      <c r="C40" s="351" t="str">
        <f t="shared" ref="C40:S40" ca="1" si="11">VLOOKUP($A40,INDIRECT(C$1&amp;"!$B$14:$N$89"),4,0)</f>
        <v>Portugal</v>
      </c>
      <c r="D40" s="351" t="str">
        <f t="shared" ca="1" si="11"/>
        <v>Duitsland</v>
      </c>
      <c r="E40" s="353" t="str">
        <f t="shared" ca="1" si="11"/>
        <v>Nederland</v>
      </c>
      <c r="F40" s="351" t="str">
        <f t="shared" ca="1" si="11"/>
        <v>Duitsland</v>
      </c>
      <c r="G40" s="351" t="str">
        <f t="shared" ca="1" si="11"/>
        <v>Portugal</v>
      </c>
      <c r="H40" s="351" t="str">
        <f t="shared" ca="1" si="11"/>
        <v>Duitsland</v>
      </c>
      <c r="I40" s="351" t="str">
        <f t="shared" ca="1" si="11"/>
        <v>Portugal</v>
      </c>
      <c r="J40" s="355" t="str">
        <f t="shared" ca="1" si="11"/>
        <v>Nederland</v>
      </c>
      <c r="K40" s="351" t="str">
        <f t="shared" ca="1" si="11"/>
        <v>Duitsland</v>
      </c>
      <c r="L40" s="351" t="str">
        <f t="shared" ca="1" si="11"/>
        <v>Duitsland</v>
      </c>
      <c r="M40" s="351" t="str">
        <f t="shared" ca="1" si="11"/>
        <v>Duitsland</v>
      </c>
      <c r="N40" s="351" t="str">
        <f t="shared" ca="1" si="11"/>
        <v>Duitsland</v>
      </c>
      <c r="O40" s="351" t="str">
        <f t="shared" ca="1" si="11"/>
        <v>Duitsland</v>
      </c>
      <c r="P40" s="351" t="str">
        <f t="shared" ca="1" si="11"/>
        <v>Duitsland</v>
      </c>
      <c r="Q40" s="351" t="str">
        <f t="shared" ca="1" si="11"/>
        <v>Duitsland</v>
      </c>
      <c r="R40" s="351" t="str">
        <f t="shared" ca="1" si="11"/>
        <v>Duitsland</v>
      </c>
      <c r="S40" s="351" t="str">
        <f t="shared" ca="1" si="11"/>
        <v>Duitsland</v>
      </c>
    </row>
    <row r="41" spans="1:19" s="152" customFormat="1">
      <c r="A41" s="328">
        <v>30</v>
      </c>
      <c r="B41" s="146" t="str">
        <f>Invulblad!J52</f>
        <v>Italië</v>
      </c>
      <c r="C41" s="363" t="str">
        <f t="shared" ref="C41:S41" ca="1" si="12">VLOOKUP($A41,INDIRECT(C$1&amp;"!$B$14:$N$89"),6,0)</f>
        <v>Italië</v>
      </c>
      <c r="D41" s="363" t="str">
        <f t="shared" ca="1" si="12"/>
        <v>Italië</v>
      </c>
      <c r="E41" s="363" t="str">
        <f t="shared" ca="1" si="12"/>
        <v>Italië</v>
      </c>
      <c r="F41" s="354" t="str">
        <f t="shared" ca="1" si="12"/>
        <v>Zweden</v>
      </c>
      <c r="G41" s="322" t="str">
        <f t="shared" ca="1" si="12"/>
        <v>Frankrijk</v>
      </c>
      <c r="H41" s="322" t="str">
        <f t="shared" ca="1" si="12"/>
        <v>Frankrijk</v>
      </c>
      <c r="I41" s="322" t="str">
        <f t="shared" ca="1" si="12"/>
        <v>Engeland</v>
      </c>
      <c r="J41" s="354" t="str">
        <f t="shared" ca="1" si="12"/>
        <v>Kroatië</v>
      </c>
      <c r="K41" s="322" t="str">
        <f t="shared" ca="1" si="12"/>
        <v>Engeland</v>
      </c>
      <c r="L41" s="322" t="str">
        <f t="shared" ca="1" si="12"/>
        <v>Frankrijk</v>
      </c>
      <c r="M41" s="322" t="str">
        <f t="shared" ca="1" si="12"/>
        <v>Engeland</v>
      </c>
      <c r="N41" s="363" t="str">
        <f t="shared" ca="1" si="12"/>
        <v>Italië</v>
      </c>
      <c r="O41" s="322" t="str">
        <f t="shared" ca="1" si="12"/>
        <v>Frankrijk</v>
      </c>
      <c r="P41" s="322" t="str">
        <f t="shared" ca="1" si="12"/>
        <v>Frankrijk</v>
      </c>
      <c r="Q41" s="322" t="str">
        <f t="shared" ca="1" si="12"/>
        <v>Frankrijk</v>
      </c>
      <c r="R41" s="322" t="str">
        <f t="shared" ca="1" si="12"/>
        <v>Frankrijk</v>
      </c>
      <c r="S41" s="354" t="str">
        <f t="shared" ca="1" si="12"/>
        <v>Zweden</v>
      </c>
    </row>
    <row r="42" spans="1:19" s="143" customFormat="1">
      <c r="A42" s="329">
        <v>29</v>
      </c>
      <c r="B42" s="151" t="str">
        <f>VLOOKUP($A42,Wedstrijdnummers,6,0)&amp;"- "&amp;VLOOKUP($A42,Wedstrijdnummers,10,0)</f>
        <v>Portugal- Spanje</v>
      </c>
      <c r="C42" s="360" t="str">
        <f t="shared" ref="C42:L43" ca="1" si="13">VLOOKUP($A42,INDIRECT(C$1&amp;"!$B$14:$N$89"),7,0)&amp;" - "&amp;VLOOKUP($A42,INDIRECT(C$1&amp;"!$B$14:$N$89"),9,0)</f>
        <v>2 - 1</v>
      </c>
      <c r="D42" s="360" t="str">
        <f t="shared" ca="1" si="13"/>
        <v>0 - 1</v>
      </c>
      <c r="E42" s="360" t="str">
        <f t="shared" ca="1" si="13"/>
        <v>2 - 1</v>
      </c>
      <c r="F42" s="360" t="str">
        <f t="shared" ca="1" si="13"/>
        <v>1 - 2</v>
      </c>
      <c r="G42" s="360" t="str">
        <f t="shared" ca="1" si="13"/>
        <v>2 - 0</v>
      </c>
      <c r="H42" s="360" t="str">
        <f t="shared" ca="1" si="13"/>
        <v>1 - 0</v>
      </c>
      <c r="I42" s="360" t="str">
        <f t="shared" ca="1" si="13"/>
        <v>2 - 1</v>
      </c>
      <c r="J42" s="360" t="str">
        <f t="shared" ca="1" si="13"/>
        <v>2 - 2</v>
      </c>
      <c r="K42" s="360" t="str">
        <f t="shared" ca="1" si="13"/>
        <v>2 - 1</v>
      </c>
      <c r="L42" s="360" t="str">
        <f t="shared" ca="1" si="13"/>
        <v>2 - 0</v>
      </c>
      <c r="M42" s="360" t="str">
        <f t="shared" ref="M42:S43" ca="1" si="14">VLOOKUP($A42,INDIRECT(M$1&amp;"!$B$14:$N$89"),7,0)&amp;" - "&amp;VLOOKUP($A42,INDIRECT(M$1&amp;"!$B$14:$N$89"),9,0)</f>
        <v>2 - 1</v>
      </c>
      <c r="N42" s="360" t="str">
        <f t="shared" ca="1" si="14"/>
        <v>1 - 1</v>
      </c>
      <c r="O42" s="360" t="str">
        <f t="shared" ca="1" si="14"/>
        <v>1 - 2</v>
      </c>
      <c r="P42" s="360" t="str">
        <f t="shared" ca="1" si="14"/>
        <v>0 - 0</v>
      </c>
      <c r="Q42" s="360" t="str">
        <f t="shared" ca="1" si="14"/>
        <v>1 - 1</v>
      </c>
      <c r="R42" s="360" t="str">
        <f t="shared" ca="1" si="14"/>
        <v>1 - 0</v>
      </c>
      <c r="S42" s="360" t="str">
        <f t="shared" ca="1" si="14"/>
        <v>1 - 0</v>
      </c>
    </row>
    <row r="43" spans="1:19" s="143" customFormat="1">
      <c r="A43" s="329">
        <v>30</v>
      </c>
      <c r="B43" s="151" t="str">
        <f>VLOOKUP($A43,Wedstrijdnummers,6,0)&amp;"- "&amp;VLOOKUP($A43,Wedstrijdnummers,10,0)</f>
        <v>Duitsland- Italië</v>
      </c>
      <c r="C43" s="360" t="str">
        <f t="shared" ca="1" si="13"/>
        <v>1 - 1</v>
      </c>
      <c r="D43" s="360" t="str">
        <f t="shared" ca="1" si="13"/>
        <v>1 - 0</v>
      </c>
      <c r="E43" s="360" t="str">
        <f t="shared" ca="1" si="13"/>
        <v>1 - 3</v>
      </c>
      <c r="F43" s="360" t="str">
        <f t="shared" ca="1" si="13"/>
        <v>2 - 0</v>
      </c>
      <c r="G43" s="360" t="str">
        <f t="shared" ca="1" si="13"/>
        <v>1 - 1</v>
      </c>
      <c r="H43" s="360" t="str">
        <f t="shared" ca="1" si="13"/>
        <v>2 - 0</v>
      </c>
      <c r="I43" s="360" t="str">
        <f t="shared" ca="1" si="13"/>
        <v>1 - 1</v>
      </c>
      <c r="J43" s="360" t="str">
        <f t="shared" ca="1" si="13"/>
        <v>3 - 1</v>
      </c>
      <c r="K43" s="360" t="str">
        <f t="shared" ca="1" si="13"/>
        <v>2 - 0</v>
      </c>
      <c r="L43" s="360" t="str">
        <f t="shared" ca="1" si="13"/>
        <v>2 - 0</v>
      </c>
      <c r="M43" s="360" t="str">
        <f t="shared" ca="1" si="14"/>
        <v>2 - 0</v>
      </c>
      <c r="N43" s="360" t="str">
        <f t="shared" ca="1" si="14"/>
        <v>3 - 1</v>
      </c>
      <c r="O43" s="360" t="str">
        <f t="shared" ca="1" si="14"/>
        <v>1 - 1</v>
      </c>
      <c r="P43" s="360" t="str">
        <f t="shared" ca="1" si="14"/>
        <v>0 - 1</v>
      </c>
      <c r="Q43" s="360" t="str">
        <f t="shared" ca="1" si="14"/>
        <v>3 - 1</v>
      </c>
      <c r="R43" s="360" t="str">
        <f t="shared" ca="1" si="14"/>
        <v>0 - 0</v>
      </c>
      <c r="S43" s="360" t="str">
        <f t="shared" ca="1" si="14"/>
        <v>2 - 1</v>
      </c>
    </row>
    <row r="44" spans="1:19" s="153" customFormat="1">
      <c r="A44" s="329">
        <v>31</v>
      </c>
      <c r="B44" s="326" t="str">
        <f>Invulblad!F56</f>
        <v>Spanje</v>
      </c>
      <c r="C44" s="366" t="str">
        <f t="shared" ref="C44:S44" ca="1" si="15">VLOOKUP($A44,INDIRECT(C$1&amp;"!$B$14:$N$89"),4,0)</f>
        <v>Nederland</v>
      </c>
      <c r="D44" s="324" t="str">
        <f t="shared" ca="1" si="15"/>
        <v>Spanje</v>
      </c>
      <c r="E44" s="324" t="str">
        <f t="shared" ca="1" si="15"/>
        <v>Duitsland</v>
      </c>
      <c r="F44" s="324" t="str">
        <f t="shared" ca="1" si="15"/>
        <v>Spanje</v>
      </c>
      <c r="G44" s="324" t="str">
        <f t="shared" ca="1" si="15"/>
        <v>Duitsland</v>
      </c>
      <c r="H44" s="366" t="str">
        <f t="shared" ca="1" si="15"/>
        <v>Nederland</v>
      </c>
      <c r="I44" s="366" t="str">
        <f t="shared" ca="1" si="15"/>
        <v>Nederland</v>
      </c>
      <c r="J44" s="324" t="str">
        <f t="shared" ca="1" si="15"/>
        <v>Duitsland</v>
      </c>
      <c r="K44" s="366" t="str">
        <f t="shared" ca="1" si="15"/>
        <v>Nederland</v>
      </c>
      <c r="L44" s="366" t="str">
        <f t="shared" ca="1" si="15"/>
        <v>Nederland</v>
      </c>
      <c r="M44" s="366" t="str">
        <f t="shared" ca="1" si="15"/>
        <v>Nederland</v>
      </c>
      <c r="N44" s="366" t="str">
        <f t="shared" ca="1" si="15"/>
        <v>Rusland</v>
      </c>
      <c r="O44" s="324" t="str">
        <f t="shared" ca="1" si="15"/>
        <v>Spanje</v>
      </c>
      <c r="P44" s="324" t="str">
        <f t="shared" ca="1" si="15"/>
        <v>Spanje</v>
      </c>
      <c r="Q44" s="366" t="str">
        <f t="shared" ca="1" si="15"/>
        <v>Nederland</v>
      </c>
      <c r="R44" s="366" t="str">
        <f t="shared" ca="1" si="15"/>
        <v>Nederland</v>
      </c>
      <c r="S44" s="366" t="str">
        <f t="shared" ca="1" si="15"/>
        <v>Nederland</v>
      </c>
    </row>
    <row r="45" spans="1:19" s="153" customFormat="1">
      <c r="A45" s="329">
        <v>31</v>
      </c>
      <c r="B45" s="326" t="str">
        <f>Invulblad!J56</f>
        <v>Italië</v>
      </c>
      <c r="C45" s="325" t="str">
        <f t="shared" ref="C45:S45" ca="1" si="16">VLOOKUP($A45,INDIRECT(C$1&amp;"!$B$14:$N$89"),6,0)</f>
        <v>Italië</v>
      </c>
      <c r="D45" s="325" t="str">
        <f t="shared" ca="1" si="16"/>
        <v>Duitsland</v>
      </c>
      <c r="E45" s="325" t="str">
        <f t="shared" ca="1" si="16"/>
        <v>Italië</v>
      </c>
      <c r="F45" s="325" t="str">
        <f t="shared" ca="1" si="16"/>
        <v>Duitsland</v>
      </c>
      <c r="G45" s="325" t="str">
        <f t="shared" ca="1" si="16"/>
        <v>Portugal</v>
      </c>
      <c r="H45" s="325" t="str">
        <f t="shared" ca="1" si="16"/>
        <v>Duitsland</v>
      </c>
      <c r="I45" s="365" t="str">
        <f t="shared" ca="1" si="16"/>
        <v>Engeland</v>
      </c>
      <c r="J45" s="365" t="str">
        <f t="shared" ca="1" si="16"/>
        <v>Nederland</v>
      </c>
      <c r="K45" s="325" t="str">
        <f t="shared" ca="1" si="16"/>
        <v>Duitsland</v>
      </c>
      <c r="L45" s="325" t="str">
        <f t="shared" ca="1" si="16"/>
        <v>Duitsland</v>
      </c>
      <c r="M45" s="325" t="str">
        <f t="shared" ca="1" si="16"/>
        <v>Duitsland</v>
      </c>
      <c r="N45" s="325" t="str">
        <f t="shared" ca="1" si="16"/>
        <v>Duitsland</v>
      </c>
      <c r="O45" s="325" t="str">
        <f t="shared" ca="1" si="16"/>
        <v>Duitsland</v>
      </c>
      <c r="P45" s="365" t="str">
        <f t="shared" ca="1" si="16"/>
        <v>Frankrijk</v>
      </c>
      <c r="Q45" s="325" t="str">
        <f t="shared" ca="1" si="16"/>
        <v>Duitsland</v>
      </c>
      <c r="R45" s="325" t="str">
        <f t="shared" ca="1" si="16"/>
        <v>Duitsland</v>
      </c>
      <c r="S45" s="325" t="str">
        <f t="shared" ca="1" si="16"/>
        <v>Duitsland</v>
      </c>
    </row>
    <row r="46" spans="1:19" s="358" customFormat="1">
      <c r="A46" s="329">
        <v>31</v>
      </c>
      <c r="B46" s="359" t="str">
        <f>VLOOKUP($A46,Wedstrijdnummers,6,0)&amp;"- "&amp;VLOOKUP($A46,Wedstrijdnummers,10,0)</f>
        <v>Spanje- Italië</v>
      </c>
      <c r="C46" s="362" t="str">
        <f t="shared" ref="C46:S46" ca="1" si="17">VLOOKUP($A46,INDIRECT(C$1&amp;"!$B$14:$N$89"),7,0)&amp;" - "&amp;VLOOKUP($A46,INDIRECT(C$1&amp;"!$B$14:$N$89"),9,0)</f>
        <v>2 - 1</v>
      </c>
      <c r="D46" s="362" t="str">
        <f t="shared" ca="1" si="17"/>
        <v>1 - 0</v>
      </c>
      <c r="E46" s="362" t="str">
        <f t="shared" ca="1" si="17"/>
        <v>1 - 2</v>
      </c>
      <c r="F46" s="362" t="str">
        <f t="shared" ca="1" si="17"/>
        <v>2 - 3</v>
      </c>
      <c r="G46" s="362" t="str">
        <f t="shared" ca="1" si="17"/>
        <v>2 - 2</v>
      </c>
      <c r="H46" s="362" t="str">
        <f t="shared" ca="1" si="17"/>
        <v>0 - 2</v>
      </c>
      <c r="I46" s="362" t="str">
        <f t="shared" ca="1" si="17"/>
        <v>2 - 1</v>
      </c>
      <c r="J46" s="362" t="str">
        <f t="shared" ca="1" si="17"/>
        <v>1 - 1</v>
      </c>
      <c r="K46" s="362" t="str">
        <f t="shared" ca="1" si="17"/>
        <v>2 - 2</v>
      </c>
      <c r="L46" s="362" t="str">
        <f t="shared" ca="1" si="17"/>
        <v>1 - 2</v>
      </c>
      <c r="M46" s="362" t="str">
        <f t="shared" ca="1" si="17"/>
        <v>2 - 1</v>
      </c>
      <c r="N46" s="362" t="str">
        <f t="shared" ca="1" si="17"/>
        <v>0 - 2</v>
      </c>
      <c r="O46" s="362" t="str">
        <f t="shared" ca="1" si="17"/>
        <v>0 - 1</v>
      </c>
      <c r="P46" s="362" t="str">
        <f t="shared" ca="1" si="17"/>
        <v>0 - 1</v>
      </c>
      <c r="Q46" s="362" t="str">
        <f t="shared" ca="1" si="17"/>
        <v>2 - 3</v>
      </c>
      <c r="R46" s="362" t="str">
        <f t="shared" ca="1" si="17"/>
        <v>0 - 1</v>
      </c>
      <c r="S46" s="362" t="str">
        <f t="shared" ca="1" si="17"/>
        <v>2 - 1</v>
      </c>
    </row>
    <row r="47" spans="1:19" s="143" customFormat="1">
      <c r="A47" s="329"/>
      <c r="B47" s="323" t="s">
        <v>38</v>
      </c>
      <c r="C47" s="356" t="str">
        <f t="shared" ref="C47:S47" ca="1" si="18">INDIRECT(C$1&amp;"!$j$12")</f>
        <v>Nederland</v>
      </c>
      <c r="D47" s="323" t="str">
        <f t="shared" ca="1" si="18"/>
        <v>Spanje</v>
      </c>
      <c r="E47" s="323" t="str">
        <f t="shared" ca="1" si="18"/>
        <v>Italië</v>
      </c>
      <c r="F47" s="323" t="str">
        <f t="shared" ca="1" si="18"/>
        <v>Duitsland</v>
      </c>
      <c r="G47" s="323" t="str">
        <f t="shared" ca="1" si="18"/>
        <v>Portugal</v>
      </c>
      <c r="H47" s="323" t="str">
        <f t="shared" ca="1" si="18"/>
        <v>Duitsland</v>
      </c>
      <c r="I47" s="356" t="str">
        <f t="shared" ca="1" si="18"/>
        <v>Nederland</v>
      </c>
      <c r="J47" s="356" t="str">
        <f t="shared" ca="1" si="18"/>
        <v>Nederland</v>
      </c>
      <c r="K47" s="323" t="str">
        <f t="shared" ca="1" si="18"/>
        <v>Duitsland</v>
      </c>
      <c r="L47" s="323" t="str">
        <f t="shared" ca="1" si="18"/>
        <v>Duitsland</v>
      </c>
      <c r="M47" s="356" t="str">
        <f t="shared" ca="1" si="18"/>
        <v>Nederland</v>
      </c>
      <c r="N47" s="323" t="str">
        <f t="shared" ca="1" si="18"/>
        <v>Duitsland</v>
      </c>
      <c r="O47" s="323" t="str">
        <f t="shared" ca="1" si="18"/>
        <v>Duitsland</v>
      </c>
      <c r="P47" s="356" t="str">
        <f t="shared" ca="1" si="18"/>
        <v>Frankrijk</v>
      </c>
      <c r="Q47" s="323" t="str">
        <f t="shared" ca="1" si="18"/>
        <v>Duitsland</v>
      </c>
      <c r="R47" s="323" t="str">
        <f t="shared" ca="1" si="18"/>
        <v>Duitsland</v>
      </c>
      <c r="S47" s="356" t="str">
        <f t="shared" ca="1" si="18"/>
        <v>Nederland</v>
      </c>
    </row>
    <row r="49" spans="3:19">
      <c r="C49" s="148">
        <f ca="1">HLOOKUP(C1,score!$C$1:$S$43,43,0)</f>
        <v>225</v>
      </c>
      <c r="D49" s="148">
        <f ca="1">HLOOKUP(D1,score!$C$1:$S$43,43,0)</f>
        <v>392</v>
      </c>
      <c r="E49" s="148">
        <f ca="1">HLOOKUP(E1,score!$C$1:$S$43,43,0)</f>
        <v>344</v>
      </c>
      <c r="F49" s="148">
        <f ca="1">HLOOKUP(F1,score!$C$1:$S$43,43,0)</f>
        <v>341</v>
      </c>
      <c r="G49" s="148">
        <f ca="1">HLOOKUP(G1,score!$C$1:$S$43,43,0)</f>
        <v>276</v>
      </c>
      <c r="H49" s="148">
        <f ca="1">HLOOKUP(H1,score!$C$1:$S$43,43,0)</f>
        <v>281</v>
      </c>
      <c r="I49" s="148">
        <f ca="1">HLOOKUP(I1,score!$C$1:$S$43,43,0)</f>
        <v>297</v>
      </c>
      <c r="J49" s="148">
        <f ca="1">HLOOKUP(J1,score!$C$1:$S$43,43,0)</f>
        <v>249</v>
      </c>
      <c r="K49" s="148">
        <f ca="1">HLOOKUP(K1,score!$C$1:$S$43,43,0)</f>
        <v>218</v>
      </c>
      <c r="L49" s="148">
        <f ca="1">HLOOKUP(L1,score!$C$1:$S$43,43,0)</f>
        <v>252</v>
      </c>
      <c r="M49" s="148">
        <f ca="1">HLOOKUP(M1,score!$C$1:$S$43,43,0)</f>
        <v>276</v>
      </c>
      <c r="N49" s="148">
        <f ca="1">HLOOKUP(N1,score!$C$1:$S$43,43,0)</f>
        <v>288</v>
      </c>
      <c r="O49" s="148">
        <f ca="1">HLOOKUP(O1,score!$C$1:$S$43,43,0)</f>
        <v>298</v>
      </c>
      <c r="P49" s="148">
        <f ca="1">HLOOKUP(P1,score!$C$1:$S$43,43,0)</f>
        <v>278</v>
      </c>
      <c r="Q49" s="148">
        <f ca="1">HLOOKUP(Q1,score!$C$1:$S$43,43,0)</f>
        <v>285</v>
      </c>
      <c r="R49" s="148">
        <f ca="1">HLOOKUP(R1,score!$C$1:$S$43,43,0)</f>
        <v>233</v>
      </c>
      <c r="S49" s="148">
        <f ca="1">HLOOKUP(S1,score!$C$1:$S$43,43,0)</f>
        <v>201</v>
      </c>
    </row>
  </sheetData>
  <sheetProtection selectLockedCells="1" selectUnlockedCells="1"/>
  <sortState columnSort="1" ref="C1:S49">
    <sortCondition descending="1" ref="C49:S49"/>
  </sortState>
  <pageMargins left="0.7" right="0.7" top="0.75" bottom="0.75" header="0.51180555555555551" footer="0.51180555555555551"/>
  <pageSetup paperSize="9" firstPageNumber="0" orientation="portrait" horizontalDpi="300" verticalDpi="300" r:id="rId1"/>
  <headerFooter alignWithMargins="0"/>
</worksheet>
</file>

<file path=xl/worksheets/sheet20.xml><?xml version="1.0" encoding="utf-8"?>
<worksheet xmlns="http://schemas.openxmlformats.org/spreadsheetml/2006/main" xmlns:r="http://schemas.openxmlformats.org/officeDocument/2006/relationships">
  <dimension ref="A1:P320"/>
  <sheetViews>
    <sheetView topLeftCell="A85"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325</v>
      </c>
      <c r="C1" s="168"/>
      <c r="D1" s="168"/>
      <c r="E1" s="168"/>
      <c r="F1" s="168"/>
      <c r="G1" s="168"/>
      <c r="H1" s="168"/>
      <c r="I1" s="168"/>
      <c r="J1" s="168"/>
      <c r="K1" s="168"/>
      <c r="L1" s="169"/>
      <c r="M1" s="168"/>
      <c r="N1" s="168"/>
      <c r="P1" s="168">
        <f>SUM(P14:P56)+D11+F7+H11</f>
        <v>135</v>
      </c>
    </row>
    <row r="2" spans="2:16">
      <c r="B2" s="171" t="s">
        <v>64</v>
      </c>
      <c r="C2" s="170"/>
      <c r="D2" s="170"/>
      <c r="E2" s="171" t="s">
        <v>65</v>
      </c>
      <c r="F2" s="172"/>
      <c r="I2" s="170"/>
      <c r="K2" s="170"/>
      <c r="M2" s="170"/>
      <c r="N2" s="170"/>
      <c r="P2" s="170"/>
    </row>
    <row r="3" spans="2:16">
      <c r="B3" s="170" t="str">
        <f>E46</f>
        <v>Tsjechië</v>
      </c>
      <c r="C3" s="170"/>
      <c r="D3" s="190">
        <f>IF(AND(ISNA(MATCH(B3,Invulblad!$F$44:$F$47,0)),ISNA(MATCH(B3,Invulblad!$J$44:$J$47,0))),0,bonus8)</f>
        <v>10</v>
      </c>
      <c r="E3" s="170" t="str">
        <f>E52</f>
        <v>Nederland</v>
      </c>
      <c r="F3" s="190">
        <f>IF(AND(ISNA(MATCH(E3,Invulblad!$F$51:$F$52,0)),ISNA(MATCH(E3,Invulblad!$J$51:$J$52,0))),0,bonus4)</f>
        <v>0</v>
      </c>
      <c r="I3" s="170"/>
      <c r="K3" s="170"/>
      <c r="M3" s="170"/>
      <c r="N3" s="170"/>
      <c r="P3" s="170"/>
    </row>
    <row r="4" spans="2:16">
      <c r="B4" s="170" t="str">
        <f>G47</f>
        <v>Polen</v>
      </c>
      <c r="C4" s="170"/>
      <c r="D4" s="190">
        <f>IF(AND(ISNA(MATCH(B4,Invulblad!$F$44:$F$47,0)),ISNA(MATCH(B4,Invulblad!$J$44:$J$47,0))),0,bonus8)</f>
        <v>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Frankrijk</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Ierland</v>
      </c>
      <c r="C8" s="170"/>
      <c r="D8" s="190">
        <f>IF(AND(ISNA(MATCH(B8,Invulblad!$F$44:$F$47,0)),ISNA(MATCH(B8,Invulblad!$J$44:$J$47,0))),0,bonus8)</f>
        <v>0</v>
      </c>
      <c r="G8" s="171" t="s">
        <v>41</v>
      </c>
      <c r="H8" s="170"/>
      <c r="I8" s="172"/>
      <c r="M8" s="170"/>
      <c r="N8" s="170"/>
      <c r="P8" s="170"/>
    </row>
    <row r="9" spans="2:16">
      <c r="B9" s="170" t="str">
        <f>E49</f>
        <v>Frankrijk</v>
      </c>
      <c r="C9" s="170"/>
      <c r="D9" s="190">
        <f>IF(AND(ISNA(MATCH(B9,Invulblad!$F$44:$F$47,0)),ISNA(MATCH(B9,Invulblad!$J$44:$J$47,0))),0,bonus8)</f>
        <v>10</v>
      </c>
      <c r="G9" s="170" t="str">
        <f>E56</f>
        <v>Nederland</v>
      </c>
      <c r="H9" s="190">
        <f>IF(AND(ISNA(MATCH(G9,Invulblad!$F$56,0)),ISNA(MATCH(G9,Invulblad!$J$56,0))),0,bonus2)</f>
        <v>0</v>
      </c>
      <c r="M9" s="170"/>
      <c r="N9" s="170"/>
      <c r="P9" s="170"/>
    </row>
    <row r="10" spans="2:16">
      <c r="B10" s="170" t="str">
        <f>G48</f>
        <v>Zweden</v>
      </c>
      <c r="C10" s="170"/>
      <c r="D10" s="190">
        <f>IF(AND(ISNA(MATCH(B10,Invulblad!$F$44:$F$47,0)),ISNA(MATCH(B10,Invulblad!$J$44:$J$47,0))),0,bonus8)</f>
        <v>0</v>
      </c>
      <c r="G10" s="170" t="str">
        <f>G56</f>
        <v>Duitsland</v>
      </c>
      <c r="H10" s="190">
        <f>IF(AND(ISNA(MATCH(G10,Invulblad!$F$56,0)),ISNA(MATCH(G10,Invulblad!$J$56,0))),0,5)</f>
        <v>0</v>
      </c>
      <c r="M10" s="170"/>
      <c r="N10" s="170"/>
      <c r="P10" s="170"/>
    </row>
    <row r="11" spans="2:16">
      <c r="B11" s="173" t="s">
        <v>60</v>
      </c>
      <c r="C11" s="296"/>
      <c r="D11" s="191">
        <f>SUM(D3:D10)</f>
        <v>40</v>
      </c>
      <c r="G11" s="173" t="s">
        <v>66</v>
      </c>
      <c r="H11" s="191">
        <f>SUM(H9:H10)</f>
        <v>0</v>
      </c>
      <c r="M11" s="170"/>
      <c r="N11" s="170"/>
      <c r="P11" s="170"/>
    </row>
    <row r="12" spans="2:16">
      <c r="B12" s="174" t="s">
        <v>19</v>
      </c>
      <c r="C12" s="174"/>
      <c r="D12" s="174"/>
      <c r="G12" s="174"/>
      <c r="H12" s="174"/>
      <c r="I12" s="174"/>
      <c r="J12" s="175" t="str">
        <f>IF(H56&gt;J56,E56,G56)</f>
        <v>Duitsland</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2</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1</v>
      </c>
      <c r="I15" s="183" t="s">
        <v>29</v>
      </c>
      <c r="J15" s="183">
        <v>2</v>
      </c>
      <c r="K15" s="186">
        <f t="shared" si="0"/>
        <v>2</v>
      </c>
      <c r="L15" s="184" t="str">
        <f>VLOOKUP($B15,Invulblad!$A$11:$S$103,13,0)</f>
        <v>1</v>
      </c>
      <c r="M15" s="185">
        <f>IF(L15&lt;&gt;"",VLOOKUP($B15,Invulblad!$A$11:$S$103,7,0),"")</f>
        <v>4</v>
      </c>
      <c r="N15" s="183" t="s">
        <v>29</v>
      </c>
      <c r="O15" s="185">
        <f>IF(L15&lt;&gt;"",VLOOKUP($B15,Invulblad!$A$11:$S$103,9,0),"")</f>
        <v>1</v>
      </c>
      <c r="P15" s="186">
        <f t="shared" si="1"/>
        <v>0</v>
      </c>
    </row>
    <row r="16" spans="2:16">
      <c r="B16" s="170">
        <v>9</v>
      </c>
      <c r="C16" s="180" t="s">
        <v>281</v>
      </c>
      <c r="D16" s="181">
        <v>0.75</v>
      </c>
      <c r="E16" s="182" t="s">
        <v>68</v>
      </c>
      <c r="F16" s="183" t="s">
        <v>29</v>
      </c>
      <c r="G16" s="170" t="s">
        <v>299</v>
      </c>
      <c r="H16" s="183">
        <v>0</v>
      </c>
      <c r="I16" s="183" t="s">
        <v>29</v>
      </c>
      <c r="J16" s="183">
        <v>1</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1</v>
      </c>
      <c r="I17" s="183" t="s">
        <v>29</v>
      </c>
      <c r="J17" s="183">
        <v>1</v>
      </c>
      <c r="K17" s="186">
        <f t="shared" si="0"/>
        <v>3</v>
      </c>
      <c r="L17" s="184">
        <f>VLOOKUP($B17,Invulblad!$A$11:$S$103,13,0)</f>
        <v>3</v>
      </c>
      <c r="M17" s="185">
        <f>IF(L17&lt;&gt;"",VLOOKUP($B17,Invulblad!$A$11:$S$103,7,0),"")</f>
        <v>1</v>
      </c>
      <c r="N17" s="183" t="s">
        <v>29</v>
      </c>
      <c r="O17" s="185">
        <f>IF(L17&lt;&gt;"",VLOOKUP($B17,Invulblad!$A$11:$S$103,9,0),"")</f>
        <v>1</v>
      </c>
      <c r="P17" s="186">
        <f t="shared" si="1"/>
        <v>10</v>
      </c>
    </row>
    <row r="18" spans="2:16">
      <c r="B18" s="170">
        <v>17</v>
      </c>
      <c r="C18" s="180" t="s">
        <v>282</v>
      </c>
      <c r="D18" s="181">
        <v>0.86458333333333337</v>
      </c>
      <c r="E18" s="182" t="s">
        <v>299</v>
      </c>
      <c r="F18" s="183" t="s">
        <v>29</v>
      </c>
      <c r="G18" s="170" t="s">
        <v>222</v>
      </c>
      <c r="H18" s="183">
        <v>2</v>
      </c>
      <c r="I18" s="183" t="s">
        <v>29</v>
      </c>
      <c r="J18" s="183">
        <v>2</v>
      </c>
      <c r="K18" s="186">
        <f t="shared" si="0"/>
        <v>3</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3</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2</v>
      </c>
      <c r="I22" s="183" t="s">
        <v>29</v>
      </c>
      <c r="J22" s="183">
        <v>0</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3</v>
      </c>
      <c r="I23" s="183" t="s">
        <v>29</v>
      </c>
      <c r="J23" s="183">
        <v>1</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1</v>
      </c>
      <c r="I24" s="183" t="s">
        <v>29</v>
      </c>
      <c r="J24" s="183">
        <v>1</v>
      </c>
      <c r="K24" s="186">
        <f t="shared" si="2"/>
        <v>3</v>
      </c>
      <c r="L24" s="184">
        <f>VLOOKUP($B24,Invulblad!$A$11:$S$103,13,0)</f>
        <v>2</v>
      </c>
      <c r="M24" s="185">
        <f>IF(L24&lt;&gt;"",VLOOKUP($B24,Invulblad!$A$11:$S$103,7,0),"")</f>
        <v>2</v>
      </c>
      <c r="N24" s="183" t="s">
        <v>29</v>
      </c>
      <c r="O24" s="185">
        <f>IF(L24&lt;&gt;"",VLOOKUP($B24,Invulblad!$A$11:$S$103,9,0),"")</f>
        <v>3</v>
      </c>
      <c r="P24" s="186">
        <f t="shared" si="3"/>
        <v>0</v>
      </c>
    </row>
    <row r="25" spans="2:16">
      <c r="B25" s="170">
        <v>12</v>
      </c>
      <c r="C25" s="180" t="s">
        <v>284</v>
      </c>
      <c r="D25" s="181">
        <v>0.86458333333333337</v>
      </c>
      <c r="E25" s="182" t="s">
        <v>77</v>
      </c>
      <c r="F25" s="183" t="s">
        <v>29</v>
      </c>
      <c r="G25" s="170" t="s">
        <v>105</v>
      </c>
      <c r="H25" s="183">
        <v>1</v>
      </c>
      <c r="I25" s="183" t="s">
        <v>29</v>
      </c>
      <c r="J25" s="183">
        <v>2</v>
      </c>
      <c r="K25" s="186">
        <f t="shared" si="2"/>
        <v>2</v>
      </c>
      <c r="L25" s="184">
        <f>VLOOKUP($B25,Invulblad!$A$11:$S$103,13,0)</f>
        <v>2</v>
      </c>
      <c r="M25" s="185">
        <f>IF(L25&lt;&gt;"",VLOOKUP($B25,Invulblad!$A$11:$S$103,7,0),"")</f>
        <v>1</v>
      </c>
      <c r="N25" s="183" t="s">
        <v>29</v>
      </c>
      <c r="O25" s="185">
        <f>IF(L25&lt;&gt;"",VLOOKUP($B25,Invulblad!$A$11:$S$103,9,0),"")</f>
        <v>2</v>
      </c>
      <c r="P25" s="186">
        <f t="shared" si="3"/>
        <v>10</v>
      </c>
    </row>
    <row r="26" spans="2:16">
      <c r="B26" s="170">
        <v>19</v>
      </c>
      <c r="C26" s="180" t="s">
        <v>285</v>
      </c>
      <c r="D26" s="181">
        <v>0.86458333333333337</v>
      </c>
      <c r="E26" s="182" t="s">
        <v>111</v>
      </c>
      <c r="F26" s="183" t="s">
        <v>29</v>
      </c>
      <c r="G26" s="170" t="s">
        <v>77</v>
      </c>
      <c r="H26" s="183">
        <v>0</v>
      </c>
      <c r="I26" s="183" t="s">
        <v>29</v>
      </c>
      <c r="J26" s="183">
        <v>1</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1</v>
      </c>
      <c r="I30" s="183" t="s">
        <v>29</v>
      </c>
      <c r="J30" s="183">
        <v>0</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1</v>
      </c>
      <c r="I31" s="183" t="s">
        <v>29</v>
      </c>
      <c r="J31" s="183">
        <v>1</v>
      </c>
      <c r="K31" s="186">
        <f t="shared" si="4"/>
        <v>3</v>
      </c>
      <c r="L31" s="184">
        <f>VLOOKUP($B31,Invulblad!$A$11:$S$103,13,0)</f>
        <v>2</v>
      </c>
      <c r="M31" s="185">
        <f>IF(L31&lt;&gt;"",VLOOKUP($B31,Invulblad!$A$11:$S$103,7,0),"")</f>
        <v>1</v>
      </c>
      <c r="N31" s="183" t="s">
        <v>29</v>
      </c>
      <c r="O31" s="185">
        <f>IF(L31&lt;&gt;"",VLOOKUP($B31,Invulblad!$A$11:$S$103,9,0),"")</f>
        <v>3</v>
      </c>
      <c r="P31" s="186">
        <f t="shared" si="5"/>
        <v>0</v>
      </c>
    </row>
    <row r="32" spans="2:16">
      <c r="B32" s="170">
        <v>13</v>
      </c>
      <c r="C32" s="180" t="s">
        <v>287</v>
      </c>
      <c r="D32" s="181">
        <v>0.75</v>
      </c>
      <c r="E32" s="182" t="s">
        <v>110</v>
      </c>
      <c r="F32" s="183" t="s">
        <v>29</v>
      </c>
      <c r="G32" s="170" t="s">
        <v>301</v>
      </c>
      <c r="H32" s="183">
        <v>1</v>
      </c>
      <c r="I32" s="183" t="s">
        <v>29</v>
      </c>
      <c r="J32" s="183">
        <v>0</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2</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0</v>
      </c>
      <c r="I34" s="183" t="s">
        <v>29</v>
      </c>
      <c r="J34" s="183">
        <v>0</v>
      </c>
      <c r="K34" s="186">
        <f t="shared" si="4"/>
        <v>3</v>
      </c>
      <c r="L34" s="184">
        <f>VLOOKUP($B34,Invulblad!$A$11:$S$103,13,0)</f>
        <v>2</v>
      </c>
      <c r="M34" s="185">
        <f>IF(L34&lt;&gt;"",VLOOKUP($B34,Invulblad!$A$11:$S$103,7,0),"")</f>
        <v>0</v>
      </c>
      <c r="N34" s="183" t="s">
        <v>29</v>
      </c>
      <c r="O34" s="185">
        <f>IF(L34&lt;&gt;"",VLOOKUP($B34,Invulblad!$A$11:$S$103,9,0),"")</f>
        <v>1</v>
      </c>
      <c r="P34" s="186">
        <f t="shared" si="5"/>
        <v>0</v>
      </c>
    </row>
    <row r="35" spans="2:16">
      <c r="B35" s="170">
        <v>22</v>
      </c>
      <c r="C35" s="180" t="s">
        <v>288</v>
      </c>
      <c r="D35" s="181">
        <v>0.86458333333333337</v>
      </c>
      <c r="E35" s="182" t="s">
        <v>110</v>
      </c>
      <c r="F35" s="183" t="s">
        <v>29</v>
      </c>
      <c r="G35" s="170" t="s">
        <v>300</v>
      </c>
      <c r="H35" s="183">
        <v>0</v>
      </c>
      <c r="I35" s="183" t="s">
        <v>29</v>
      </c>
      <c r="J35" s="183">
        <v>1</v>
      </c>
      <c r="K35" s="186">
        <f t="shared" si="4"/>
        <v>2</v>
      </c>
      <c r="L35" s="184" t="str">
        <f>VLOOKUP($B35,Invulblad!$A$11:$S$103,13,0)</f>
        <v>1</v>
      </c>
      <c r="M35" s="185">
        <f>IF(L35&lt;&gt;"",VLOOKUP($B35,Invulblad!$A$11:$S$103,7,0),"")</f>
        <v>2</v>
      </c>
      <c r="N35" s="183" t="s">
        <v>29</v>
      </c>
      <c r="O35" s="185">
        <f>IF(L35&lt;&gt;"",VLOOKUP($B35,Invulblad!$A$11:$S$103,9,0),"")</f>
        <v>0</v>
      </c>
      <c r="P35" s="186">
        <f t="shared" si="5"/>
        <v>0</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2</v>
      </c>
      <c r="I38" s="183" t="s">
        <v>29</v>
      </c>
      <c r="J38" s="183">
        <v>1</v>
      </c>
      <c r="K38" s="186" t="str">
        <f t="shared" ref="K38:K43" si="6">IF(AND(H38="",J38=""),"",IF(OR(H38="",J38=""),"FOUT",IF(H38&gt;J38,"1",IF(H38=J38,3,2))))</f>
        <v>1</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0</v>
      </c>
      <c r="I39" s="183" t="s">
        <v>29</v>
      </c>
      <c r="J39" s="183">
        <v>1</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2</v>
      </c>
      <c r="I40" s="183" t="s">
        <v>29</v>
      </c>
      <c r="J40" s="183">
        <v>2</v>
      </c>
      <c r="K40" s="186">
        <f t="shared" si="6"/>
        <v>3</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0</v>
      </c>
      <c r="I41" s="183" t="s">
        <v>29</v>
      </c>
      <c r="J41" s="183">
        <v>1</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1</v>
      </c>
      <c r="I42" s="183" t="s">
        <v>29</v>
      </c>
      <c r="J42" s="183">
        <v>1</v>
      </c>
      <c r="K42" s="186">
        <f t="shared" si="6"/>
        <v>3</v>
      </c>
      <c r="L42" s="184" t="str">
        <f>VLOOKUP($B42,Invulblad!$A$11:$S$103,13,0)</f>
        <v>1</v>
      </c>
      <c r="M42" s="185">
        <f>IF(L42&lt;&gt;"",VLOOKUP($B42,Invulblad!$A$11:$S$103,7,0),"")</f>
        <v>1</v>
      </c>
      <c r="N42" s="183" t="s">
        <v>29</v>
      </c>
      <c r="O42" s="185">
        <f>IF(L42&lt;&gt;"",VLOOKUP($B42,Invulblad!$A$11:$S$103,9,0),"")</f>
        <v>0</v>
      </c>
      <c r="P42" s="186">
        <f t="shared" si="7"/>
        <v>0</v>
      </c>
    </row>
    <row r="43" spans="2:16">
      <c r="B43" s="170">
        <v>24</v>
      </c>
      <c r="C43" s="180" t="s">
        <v>291</v>
      </c>
      <c r="D43" s="181">
        <v>0.86458333333333337</v>
      </c>
      <c r="E43" s="182" t="s">
        <v>303</v>
      </c>
      <c r="F43" s="183" t="s">
        <v>29</v>
      </c>
      <c r="G43" s="170" t="s">
        <v>88</v>
      </c>
      <c r="H43" s="183">
        <v>0</v>
      </c>
      <c r="I43" s="183" t="s">
        <v>29</v>
      </c>
      <c r="J43" s="183">
        <v>0</v>
      </c>
      <c r="K43" s="186">
        <f t="shared" si="6"/>
        <v>3</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299</v>
      </c>
      <c r="F46" s="183" t="s">
        <v>29</v>
      </c>
      <c r="G46" s="170" t="s">
        <v>77</v>
      </c>
      <c r="H46" s="183">
        <v>1</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105</v>
      </c>
      <c r="F47" s="183" t="s">
        <v>29</v>
      </c>
      <c r="G47" s="170" t="s">
        <v>222</v>
      </c>
      <c r="H47" s="183">
        <v>3</v>
      </c>
      <c r="I47" s="183" t="s">
        <v>29</v>
      </c>
      <c r="J47" s="183">
        <v>1</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303</v>
      </c>
      <c r="H48" s="183">
        <v>0</v>
      </c>
      <c r="I48" s="183" t="s">
        <v>29</v>
      </c>
      <c r="J48" s="183">
        <v>0</v>
      </c>
      <c r="K48" s="186">
        <f t="shared" si="8"/>
        <v>3</v>
      </c>
      <c r="L48" s="184" t="str">
        <f>VLOOKUP($B48,Invulblad!$A$11:$S$103,13,0)</f>
        <v>1</v>
      </c>
      <c r="M48" s="185">
        <f>IF(L48&lt;&gt;"",VLOOKUP($B48,Invulblad!$A$11:$S$103,7,0),"")</f>
        <v>2</v>
      </c>
      <c r="N48" s="183" t="s">
        <v>29</v>
      </c>
      <c r="O48" s="185">
        <f>IF(L48&lt;&gt;"",VLOOKUP($B48,Invulblad!$A$11:$S$103,9,0),"")</f>
        <v>0</v>
      </c>
      <c r="P48" s="186">
        <f t="shared" si="9"/>
        <v>0</v>
      </c>
    </row>
    <row r="49" spans="1:16">
      <c r="B49" s="170">
        <v>28</v>
      </c>
      <c r="C49" s="180" t="s">
        <v>295</v>
      </c>
      <c r="D49" s="181">
        <v>0.86458333333333337</v>
      </c>
      <c r="E49" s="182" t="s">
        <v>88</v>
      </c>
      <c r="F49" s="183" t="s">
        <v>29</v>
      </c>
      <c r="G49" s="170" t="s">
        <v>300</v>
      </c>
      <c r="H49" s="183">
        <v>2</v>
      </c>
      <c r="I49" s="183" t="s">
        <v>29</v>
      </c>
      <c r="J49" s="183">
        <v>0</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77</v>
      </c>
      <c r="F52" s="183" t="s">
        <v>29</v>
      </c>
      <c r="G52" s="170" t="s">
        <v>84</v>
      </c>
      <c r="H52" s="183">
        <v>1</v>
      </c>
      <c r="I52" s="183" t="s">
        <v>29</v>
      </c>
      <c r="J52" s="183">
        <v>0</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105</v>
      </c>
      <c r="F53" s="183" t="s">
        <v>29</v>
      </c>
      <c r="G53" s="170" t="s">
        <v>88</v>
      </c>
      <c r="H53" s="183">
        <v>0</v>
      </c>
      <c r="I53" s="183" t="s">
        <v>29</v>
      </c>
      <c r="J53" s="183">
        <v>0</v>
      </c>
      <c r="K53" s="186">
        <f t="shared" si="10"/>
        <v>3</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77</v>
      </c>
      <c r="F56" s="183" t="s">
        <v>29</v>
      </c>
      <c r="G56" s="170" t="s">
        <v>105</v>
      </c>
      <c r="H56" s="183">
        <v>0</v>
      </c>
      <c r="I56" s="183" t="s">
        <v>29</v>
      </c>
      <c r="J56" s="183">
        <v>1</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299</v>
      </c>
      <c r="E63" s="298"/>
      <c r="F63" s="299"/>
      <c r="G63" s="297"/>
      <c r="H63" s="299"/>
      <c r="I63" s="299"/>
      <c r="J63" s="300"/>
      <c r="K63" s="301"/>
      <c r="L63" s="302"/>
      <c r="M63" s="301"/>
      <c r="N63" s="300"/>
    </row>
    <row r="64" spans="1:16">
      <c r="A64" t="s">
        <v>270</v>
      </c>
      <c r="B64" s="297" t="s">
        <v>87</v>
      </c>
      <c r="C64" s="297"/>
      <c r="D64" s="297" t="s">
        <v>222</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5</v>
      </c>
      <c r="D70" s="304">
        <v>2</v>
      </c>
      <c r="E70" s="304">
        <v>5</v>
      </c>
      <c r="F70" s="304"/>
      <c r="G70" s="304"/>
      <c r="H70" s="304"/>
      <c r="I70" s="304"/>
      <c r="J70" s="305"/>
      <c r="K70" s="301"/>
      <c r="L70" s="302"/>
      <c r="M70" s="301"/>
      <c r="N70" s="300"/>
    </row>
    <row r="71" spans="2:14">
      <c r="B71" s="297" t="s">
        <v>68</v>
      </c>
      <c r="C71" s="297">
        <v>0</v>
      </c>
      <c r="D71" s="297">
        <v>-6</v>
      </c>
      <c r="E71" s="298">
        <v>0</v>
      </c>
      <c r="F71" s="299"/>
      <c r="G71" s="297"/>
      <c r="H71" s="299"/>
      <c r="I71" s="299"/>
      <c r="J71" s="300"/>
      <c r="K71" s="301"/>
      <c r="L71" s="302"/>
      <c r="M71" s="301"/>
      <c r="N71" s="300"/>
    </row>
    <row r="72" spans="2:14">
      <c r="B72" s="297" t="s">
        <v>221</v>
      </c>
      <c r="C72" s="297">
        <v>4</v>
      </c>
      <c r="D72" s="297">
        <v>2</v>
      </c>
      <c r="E72" s="298">
        <v>5</v>
      </c>
      <c r="F72" s="299"/>
      <c r="G72" s="297"/>
      <c r="H72" s="299"/>
      <c r="I72" s="299"/>
      <c r="J72" s="300"/>
      <c r="K72" s="301"/>
      <c r="L72" s="302"/>
      <c r="M72" s="301"/>
      <c r="N72" s="300"/>
    </row>
    <row r="73" spans="2:14">
      <c r="B73" s="297" t="s">
        <v>299</v>
      </c>
      <c r="C73" s="297">
        <v>7</v>
      </c>
      <c r="D73" s="297">
        <v>2</v>
      </c>
      <c r="E73" s="298">
        <v>5</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105</v>
      </c>
      <c r="E84" s="307"/>
      <c r="F84" s="299"/>
      <c r="G84" s="297"/>
      <c r="H84" s="299"/>
      <c r="I84" s="299"/>
      <c r="J84" s="300"/>
      <c r="K84" s="301"/>
      <c r="L84" s="302"/>
      <c r="M84" s="301"/>
      <c r="N84" s="300"/>
    </row>
    <row r="85" spans="1:14">
      <c r="A85" t="s">
        <v>272</v>
      </c>
      <c r="B85" s="297" t="s">
        <v>87</v>
      </c>
      <c r="C85" s="297"/>
      <c r="D85" s="297" t="s">
        <v>77</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6</v>
      </c>
      <c r="D91" s="297">
        <v>2</v>
      </c>
      <c r="E91" s="298">
        <v>4</v>
      </c>
      <c r="F91" s="299"/>
      <c r="G91" s="310"/>
      <c r="H91" s="299"/>
      <c r="I91" s="299"/>
      <c r="J91" s="300"/>
      <c r="K91" s="301"/>
      <c r="L91" s="302"/>
      <c r="M91" s="301"/>
      <c r="N91" s="300"/>
    </row>
    <row r="92" spans="1:14">
      <c r="B92" s="297" t="s">
        <v>109</v>
      </c>
      <c r="C92" s="297">
        <v>1</v>
      </c>
      <c r="D92" s="297">
        <v>-4</v>
      </c>
      <c r="E92" s="298">
        <v>1</v>
      </c>
      <c r="F92" s="299"/>
      <c r="G92" s="304"/>
      <c r="H92" s="299"/>
      <c r="I92" s="299"/>
      <c r="J92" s="300"/>
      <c r="K92" s="301"/>
      <c r="L92" s="302"/>
      <c r="M92" s="301"/>
      <c r="N92" s="300"/>
    </row>
    <row r="93" spans="1:14">
      <c r="B93" s="304" t="s">
        <v>105</v>
      </c>
      <c r="C93" s="304">
        <v>9</v>
      </c>
      <c r="D93" s="304">
        <v>5</v>
      </c>
      <c r="E93" s="304">
        <v>7</v>
      </c>
      <c r="F93" s="304"/>
      <c r="G93" s="304"/>
      <c r="H93" s="304"/>
      <c r="I93" s="304"/>
      <c r="J93" s="305"/>
      <c r="K93" s="301"/>
      <c r="L93" s="302"/>
      <c r="M93" s="301"/>
      <c r="N93" s="306"/>
    </row>
    <row r="94" spans="1:14">
      <c r="B94" s="304" t="s">
        <v>111</v>
      </c>
      <c r="C94" s="304">
        <v>1</v>
      </c>
      <c r="D94" s="304">
        <v>-3</v>
      </c>
      <c r="E94" s="304">
        <v>2</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300</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7</v>
      </c>
      <c r="D112" s="309">
        <v>3</v>
      </c>
      <c r="E112" s="309">
        <v>3</v>
      </c>
      <c r="F112" s="309"/>
      <c r="G112" s="309"/>
      <c r="H112" s="309"/>
      <c r="I112" s="309"/>
      <c r="J112" s="306"/>
      <c r="K112" s="306"/>
      <c r="L112" s="313"/>
      <c r="M112" s="306"/>
      <c r="N112" s="306"/>
    </row>
    <row r="113" spans="1:14" ht="15.75" thickBot="1">
      <c r="B113" s="314" t="s">
        <v>110</v>
      </c>
      <c r="C113" s="314">
        <v>3</v>
      </c>
      <c r="D113" s="314">
        <v>-1</v>
      </c>
      <c r="E113" s="314">
        <v>1</v>
      </c>
      <c r="F113" s="309"/>
      <c r="G113" s="309"/>
      <c r="H113" s="309"/>
      <c r="I113" s="309"/>
      <c r="J113" s="306"/>
      <c r="K113" s="306"/>
      <c r="L113" s="313"/>
      <c r="M113" s="306"/>
      <c r="N113" s="306"/>
    </row>
    <row r="114" spans="1:14" ht="15.75" thickBot="1">
      <c r="B114" s="315" t="s">
        <v>300</v>
      </c>
      <c r="C114" s="315">
        <v>4</v>
      </c>
      <c r="D114" s="315">
        <v>-1</v>
      </c>
      <c r="E114" s="315">
        <v>2</v>
      </c>
      <c r="F114" s="309"/>
      <c r="G114" s="309"/>
      <c r="H114" s="309"/>
      <c r="I114" s="309"/>
      <c r="J114" s="306"/>
      <c r="K114" s="306"/>
      <c r="L114" s="313"/>
      <c r="M114" s="306"/>
      <c r="N114" s="306"/>
    </row>
    <row r="115" spans="1:14" ht="15.75" thickBot="1">
      <c r="B115" s="316" t="s">
        <v>301</v>
      </c>
      <c r="C115" s="316">
        <v>2</v>
      </c>
      <c r="D115" s="316">
        <v>-1</v>
      </c>
      <c r="E115" s="316">
        <v>1</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103</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88</v>
      </c>
      <c r="E126" s="317"/>
      <c r="F126" s="317"/>
      <c r="G126" s="317"/>
      <c r="H126" s="317"/>
      <c r="I126" s="317"/>
      <c r="J126" s="318"/>
      <c r="K126" s="318"/>
      <c r="L126" s="319"/>
      <c r="M126" s="318"/>
      <c r="N126" s="318"/>
    </row>
    <row r="127" spans="1:14">
      <c r="A127" t="s">
        <v>276</v>
      </c>
      <c r="B127" s="309" t="s">
        <v>87</v>
      </c>
      <c r="C127" s="309"/>
      <c r="D127" s="309" t="s">
        <v>303</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1</v>
      </c>
      <c r="D133" s="309">
        <v>-2</v>
      </c>
      <c r="E133" s="309">
        <v>1</v>
      </c>
      <c r="F133" s="309"/>
      <c r="G133" s="309"/>
      <c r="H133" s="309"/>
      <c r="I133" s="309"/>
      <c r="J133" s="306"/>
      <c r="K133" s="306"/>
      <c r="L133" s="313"/>
      <c r="M133" s="306"/>
      <c r="N133" s="306"/>
    </row>
    <row r="134" spans="2:14">
      <c r="B134" s="309" t="s">
        <v>303</v>
      </c>
      <c r="C134" s="309">
        <v>5</v>
      </c>
      <c r="D134" s="309">
        <v>1</v>
      </c>
      <c r="E134" s="309">
        <v>3</v>
      </c>
      <c r="F134" s="309"/>
      <c r="G134" s="309"/>
      <c r="H134" s="309"/>
      <c r="I134" s="309"/>
      <c r="J134" s="306"/>
      <c r="K134" s="306"/>
      <c r="L134" s="313"/>
      <c r="M134" s="306"/>
      <c r="N134" s="306"/>
    </row>
    <row r="135" spans="2:14">
      <c r="B135" s="304" t="s">
        <v>88</v>
      </c>
      <c r="C135" s="309">
        <v>7</v>
      </c>
      <c r="D135" s="309">
        <v>2</v>
      </c>
      <c r="E135" s="309">
        <v>3</v>
      </c>
      <c r="F135" s="309"/>
      <c r="G135" s="309"/>
      <c r="H135" s="309"/>
      <c r="I135" s="309"/>
      <c r="J135" s="306"/>
      <c r="K135" s="306"/>
      <c r="L135" s="313"/>
      <c r="M135" s="306"/>
      <c r="N135" s="306"/>
    </row>
    <row r="136" spans="2:14" ht="15.75" thickBot="1">
      <c r="B136" s="309" t="s">
        <v>69</v>
      </c>
      <c r="C136" s="309">
        <v>2</v>
      </c>
      <c r="D136" s="309">
        <v>-1</v>
      </c>
      <c r="E136" s="309">
        <v>4</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112</v>
      </c>
      <c r="C140" s="315"/>
      <c r="D140" s="315"/>
      <c r="E140" s="315"/>
      <c r="F140" s="309"/>
      <c r="G140" s="309"/>
      <c r="H140" s="309"/>
      <c r="I140" s="309"/>
      <c r="J140" s="306"/>
      <c r="K140" s="306"/>
      <c r="L140" s="313"/>
      <c r="M140" s="306"/>
      <c r="N140" s="306"/>
    </row>
    <row r="141" spans="2:14" ht="15.75" thickBot="1">
      <c r="B141" s="316" t="s">
        <v>113</v>
      </c>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311</v>
      </c>
      <c r="C1" s="168"/>
      <c r="D1" s="168"/>
      <c r="E1" s="168"/>
      <c r="F1" s="168"/>
      <c r="G1" s="168"/>
      <c r="H1" s="168"/>
      <c r="I1" s="168"/>
      <c r="J1" s="168"/>
      <c r="K1" s="168"/>
      <c r="L1" s="169"/>
      <c r="M1" s="168"/>
      <c r="N1" s="168"/>
      <c r="P1" s="168">
        <f>SUM(P14:P56)+D11+F7+H11</f>
        <v>160</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Rusland</v>
      </c>
      <c r="F3" s="190">
        <f>IF(AND(ISNA(MATCH(E3,Invulblad!$F$51:$F$52,0)),ISNA(MATCH(E3,Invulblad!$J$51:$J$52,0))),0,bonus4)</f>
        <v>0</v>
      </c>
      <c r="I3" s="170"/>
      <c r="K3" s="170"/>
      <c r="M3" s="170"/>
      <c r="N3" s="170"/>
      <c r="P3" s="170"/>
    </row>
    <row r="4" spans="2:16">
      <c r="B4" s="170" t="str">
        <f>G47</f>
        <v>Polen</v>
      </c>
      <c r="C4" s="170"/>
      <c r="D4" s="190">
        <f>IF(AND(ISNA(MATCH(B4,Invulblad!$F$44:$F$47,0)),ISNA(MATCH(B4,Invulblad!$J$44:$J$47,0))),0,bonus8)</f>
        <v>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Frankrijk</v>
      </c>
      <c r="F5" s="190">
        <f>IF(AND(ISNA(MATCH(E5,Invulblad!$F$51:$F$52,0)),ISNA(MATCH(E5,Invulblad!$J$51:$J$52,0))),0,bonus4)</f>
        <v>0</v>
      </c>
      <c r="I5" s="170"/>
      <c r="K5" s="170"/>
      <c r="M5" s="170"/>
      <c r="N5" s="170"/>
      <c r="P5" s="170"/>
    </row>
    <row r="6" spans="2:16">
      <c r="B6" s="170" t="str">
        <f>G46</f>
        <v>Nederland</v>
      </c>
      <c r="C6" s="170"/>
      <c r="D6" s="190">
        <f>IF(AND(ISNA(MATCH(B6,Invulblad!$F$44:$F$47,0)),ISNA(MATCH(B6,Invulblad!$J$44:$J$47,0))),0,bonus8)</f>
        <v>0</v>
      </c>
      <c r="E6" s="170" t="str">
        <f>G53</f>
        <v>Italië</v>
      </c>
      <c r="F6" s="190">
        <f>IF(AND(ISNA(MATCH(E6,Invulblad!$F$51:$F$52,0)),ISNA(MATCH(E6,Invulblad!$J$51:$J$52,0))),0,bonus4)</f>
        <v>20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Oekraïne</v>
      </c>
      <c r="C9" s="170"/>
      <c r="D9" s="190">
        <f>IF(AND(ISNA(MATCH(B9,Invulblad!$F$44:$F$47,0)),ISNA(MATCH(B9,Invulblad!$J$44:$J$47,0))),0,bonus8)</f>
        <v>0</v>
      </c>
      <c r="G9" s="170" t="str">
        <f>E56</f>
        <v>Rusland</v>
      </c>
      <c r="H9" s="190">
        <f>IF(AND(ISNA(MATCH(G9,Invulblad!$F$56,0)),ISNA(MATCH(G9,Invulblad!$J$56,0))),0,bonus2)</f>
        <v>0</v>
      </c>
      <c r="M9" s="170"/>
      <c r="N9" s="170"/>
      <c r="P9" s="170"/>
    </row>
    <row r="10" spans="2:16">
      <c r="B10" s="170" t="str">
        <f>G48</f>
        <v>Frankrijk</v>
      </c>
      <c r="C10" s="170"/>
      <c r="D10" s="190">
        <f>IF(AND(ISNA(MATCH(B10,Invulblad!$F$44:$F$47,0)),ISNA(MATCH(B10,Invulblad!$J$44:$J$47,0))),0,bonus8)</f>
        <v>10</v>
      </c>
      <c r="G10" s="170" t="str">
        <f>G56</f>
        <v>Duitsland</v>
      </c>
      <c r="H10" s="190">
        <f>IF(AND(ISNA(MATCH(G10,Invulblad!$F$56,0)),ISNA(MATCH(G10,Invulblad!$J$56,0))),0,5)</f>
        <v>0</v>
      </c>
      <c r="M10" s="170"/>
      <c r="N10" s="170"/>
      <c r="P10" s="170"/>
    </row>
    <row r="11" spans="2:16">
      <c r="B11" s="173" t="s">
        <v>60</v>
      </c>
      <c r="C11" s="296"/>
      <c r="D11" s="191">
        <f>SUM(D3:D10)</f>
        <v>40</v>
      </c>
      <c r="G11" s="173" t="s">
        <v>66</v>
      </c>
      <c r="H11" s="191">
        <f>SUM(H9:H10)</f>
        <v>0</v>
      </c>
      <c r="M11" s="170"/>
      <c r="N11" s="170"/>
      <c r="P11" s="170"/>
    </row>
    <row r="12" spans="2:16">
      <c r="B12" s="174" t="s">
        <v>19</v>
      </c>
      <c r="C12" s="174"/>
      <c r="D12" s="174"/>
      <c r="G12" s="174"/>
      <c r="H12" s="174"/>
      <c r="I12" s="174"/>
      <c r="J12" s="175" t="str">
        <f>IF(H56&gt;J56,E56,G56)</f>
        <v>Duitsland</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1</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3</v>
      </c>
      <c r="I15" s="183" t="s">
        <v>29</v>
      </c>
      <c r="J15" s="183">
        <v>1</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0</v>
      </c>
      <c r="I16" s="183" t="s">
        <v>29</v>
      </c>
      <c r="J16" s="183">
        <v>0</v>
      </c>
      <c r="K16" s="186">
        <f t="shared" si="0"/>
        <v>3</v>
      </c>
      <c r="L16" s="184">
        <f>VLOOKUP($B16,Invulblad!$A$11:$S$103,13,0)</f>
        <v>2</v>
      </c>
      <c r="M16" s="185">
        <f>IF(L16&lt;&gt;"",VLOOKUP($B16,Invulblad!$A$11:$S$103,7,0),"")</f>
        <v>1</v>
      </c>
      <c r="N16" s="183" t="s">
        <v>29</v>
      </c>
      <c r="O16" s="185">
        <f>IF(L16&lt;&gt;"",VLOOKUP($B16,Invulblad!$A$11:$S$103,9,0),"")</f>
        <v>2</v>
      </c>
      <c r="P16" s="186">
        <f t="shared" si="1"/>
        <v>0</v>
      </c>
    </row>
    <row r="17" spans="2:16">
      <c r="B17" s="170">
        <v>10</v>
      </c>
      <c r="C17" s="180" t="s">
        <v>281</v>
      </c>
      <c r="D17" s="181">
        <v>0.86458333333333337</v>
      </c>
      <c r="E17" s="182" t="s">
        <v>222</v>
      </c>
      <c r="F17" s="183" t="s">
        <v>29</v>
      </c>
      <c r="G17" s="170" t="s">
        <v>221</v>
      </c>
      <c r="H17" s="183">
        <v>1</v>
      </c>
      <c r="I17" s="183" t="s">
        <v>29</v>
      </c>
      <c r="J17" s="183">
        <v>1</v>
      </c>
      <c r="K17" s="186">
        <f t="shared" si="0"/>
        <v>3</v>
      </c>
      <c r="L17" s="184">
        <f>VLOOKUP($B17,Invulblad!$A$11:$S$103,13,0)</f>
        <v>3</v>
      </c>
      <c r="M17" s="185">
        <f>IF(L17&lt;&gt;"",VLOOKUP($B17,Invulblad!$A$11:$S$103,7,0),"")</f>
        <v>1</v>
      </c>
      <c r="N17" s="183" t="s">
        <v>29</v>
      </c>
      <c r="O17" s="185">
        <f>IF(L17&lt;&gt;"",VLOOKUP($B17,Invulblad!$A$11:$S$103,9,0),"")</f>
        <v>1</v>
      </c>
      <c r="P17" s="186">
        <f t="shared" si="1"/>
        <v>10</v>
      </c>
    </row>
    <row r="18" spans="2:16">
      <c r="B18" s="170">
        <v>17</v>
      </c>
      <c r="C18" s="180" t="s">
        <v>282</v>
      </c>
      <c r="D18" s="181">
        <v>0.86458333333333337</v>
      </c>
      <c r="E18" s="182" t="s">
        <v>299</v>
      </c>
      <c r="F18" s="183" t="s">
        <v>29</v>
      </c>
      <c r="G18" s="170" t="s">
        <v>222</v>
      </c>
      <c r="H18" s="183">
        <v>2</v>
      </c>
      <c r="I18" s="183" t="s">
        <v>29</v>
      </c>
      <c r="J18" s="183">
        <v>2</v>
      </c>
      <c r="K18" s="186">
        <f t="shared" si="0"/>
        <v>3</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3</v>
      </c>
      <c r="I22" s="183" t="s">
        <v>29</v>
      </c>
      <c r="J22" s="183">
        <v>1</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0</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2</v>
      </c>
      <c r="I24" s="183" t="s">
        <v>29</v>
      </c>
      <c r="J24" s="183">
        <v>1</v>
      </c>
      <c r="K24" s="186" t="str">
        <f t="shared" si="2"/>
        <v>1</v>
      </c>
      <c r="L24" s="184">
        <f>VLOOKUP($B24,Invulblad!$A$11:$S$103,13,0)</f>
        <v>2</v>
      </c>
      <c r="M24" s="185">
        <f>IF(L24&lt;&gt;"",VLOOKUP($B24,Invulblad!$A$11:$S$103,7,0),"")</f>
        <v>2</v>
      </c>
      <c r="N24" s="183" t="s">
        <v>29</v>
      </c>
      <c r="O24" s="185">
        <f>IF(L24&lt;&gt;"",VLOOKUP($B24,Invulblad!$A$11:$S$103,9,0),"")</f>
        <v>3</v>
      </c>
      <c r="P24" s="186">
        <f t="shared" si="3"/>
        <v>0</v>
      </c>
    </row>
    <row r="25" spans="2:16">
      <c r="B25" s="170">
        <v>12</v>
      </c>
      <c r="C25" s="180" t="s">
        <v>284</v>
      </c>
      <c r="D25" s="181">
        <v>0.86458333333333337</v>
      </c>
      <c r="E25" s="182" t="s">
        <v>77</v>
      </c>
      <c r="F25" s="183" t="s">
        <v>29</v>
      </c>
      <c r="G25" s="170" t="s">
        <v>105</v>
      </c>
      <c r="H25" s="183">
        <v>1</v>
      </c>
      <c r="I25" s="183" t="s">
        <v>29</v>
      </c>
      <c r="J25" s="183">
        <v>1</v>
      </c>
      <c r="K25" s="186">
        <f t="shared" si="2"/>
        <v>3</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1</v>
      </c>
      <c r="I26" s="183" t="s">
        <v>29</v>
      </c>
      <c r="J26" s="183">
        <v>1</v>
      </c>
      <c r="K26" s="186">
        <f t="shared" si="2"/>
        <v>3</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3</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1</v>
      </c>
      <c r="I30" s="183" t="s">
        <v>29</v>
      </c>
      <c r="J30" s="183">
        <v>1</v>
      </c>
      <c r="K30" s="186">
        <f t="shared" ref="K30:K35" si="4">IF(AND(H30="",J30=""),"",IF(OR(H30="",J30=""),"FOUT",IF(H30&gt;J30,"1",IF(H30=J30,3,2))))</f>
        <v>3</v>
      </c>
      <c r="L30" s="184">
        <f>VLOOKUP($B30,Invulblad!$A$11:$S$103,13,0)</f>
        <v>3</v>
      </c>
      <c r="M30" s="185">
        <f>IF(L30&lt;&gt;"",VLOOKUP($B30,Invulblad!$A$11:$S$103,7,0),"")</f>
        <v>1</v>
      </c>
      <c r="N30" s="183" t="s">
        <v>29</v>
      </c>
      <c r="O30" s="185">
        <f>IF(L30&lt;&gt;"",VLOOKUP($B30,Invulblad!$A$11:$S$103,9,0),"")</f>
        <v>1</v>
      </c>
      <c r="P30" s="186">
        <f t="shared" ref="P30:P35" si="5">IF(L30&lt;&gt;"",IF(AND(M30=H30,O30=J30),10,IF(K30=L30,5,0)),"")</f>
        <v>10</v>
      </c>
    </row>
    <row r="31" spans="2:16">
      <c r="B31" s="170">
        <v>6</v>
      </c>
      <c r="C31" s="180" t="s">
        <v>286</v>
      </c>
      <c r="D31" s="181">
        <v>0.86458333333333337</v>
      </c>
      <c r="E31" s="182" t="s">
        <v>300</v>
      </c>
      <c r="F31" s="183" t="s">
        <v>29</v>
      </c>
      <c r="G31" s="170" t="s">
        <v>301</v>
      </c>
      <c r="H31" s="183">
        <v>2</v>
      </c>
      <c r="I31" s="183" t="s">
        <v>29</v>
      </c>
      <c r="J31" s="183">
        <v>0</v>
      </c>
      <c r="K31" s="186" t="str">
        <f t="shared" si="4"/>
        <v>1</v>
      </c>
      <c r="L31" s="184">
        <f>VLOOKUP($B31,Invulblad!$A$11:$S$103,13,0)</f>
        <v>2</v>
      </c>
      <c r="M31" s="185">
        <f>IF(L31&lt;&gt;"",VLOOKUP($B31,Invulblad!$A$11:$S$103,7,0),"")</f>
        <v>1</v>
      </c>
      <c r="N31" s="183" t="s">
        <v>29</v>
      </c>
      <c r="O31" s="185">
        <f>IF(L31&lt;&gt;"",VLOOKUP($B31,Invulblad!$A$11:$S$103,9,0),"")</f>
        <v>3</v>
      </c>
      <c r="P31" s="186">
        <f t="shared" si="5"/>
        <v>0</v>
      </c>
    </row>
    <row r="32" spans="2:16">
      <c r="B32" s="170">
        <v>13</v>
      </c>
      <c r="C32" s="180" t="s">
        <v>287</v>
      </c>
      <c r="D32" s="181">
        <v>0.75</v>
      </c>
      <c r="E32" s="182" t="s">
        <v>110</v>
      </c>
      <c r="F32" s="183" t="s">
        <v>29</v>
      </c>
      <c r="G32" s="170" t="s">
        <v>301</v>
      </c>
      <c r="H32" s="183">
        <v>3</v>
      </c>
      <c r="I32" s="183" t="s">
        <v>29</v>
      </c>
      <c r="J32" s="183">
        <v>0</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2</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0</v>
      </c>
      <c r="I34" s="183" t="s">
        <v>29</v>
      </c>
      <c r="J34" s="183">
        <v>1</v>
      </c>
      <c r="K34" s="186">
        <f t="shared" si="4"/>
        <v>2</v>
      </c>
      <c r="L34" s="184">
        <f>VLOOKUP($B34,Invulblad!$A$11:$S$103,13,0)</f>
        <v>2</v>
      </c>
      <c r="M34" s="185">
        <f>IF(L34&lt;&gt;"",VLOOKUP($B34,Invulblad!$A$11:$S$103,7,0),"")</f>
        <v>0</v>
      </c>
      <c r="N34" s="183" t="s">
        <v>29</v>
      </c>
      <c r="O34" s="185">
        <f>IF(L34&lt;&gt;"",VLOOKUP($B34,Invulblad!$A$11:$S$103,9,0),"")</f>
        <v>1</v>
      </c>
      <c r="P34" s="186">
        <f t="shared" si="5"/>
        <v>10</v>
      </c>
    </row>
    <row r="35" spans="2:16">
      <c r="B35" s="170">
        <v>22</v>
      </c>
      <c r="C35" s="180" t="s">
        <v>288</v>
      </c>
      <c r="D35" s="181">
        <v>0.86458333333333337</v>
      </c>
      <c r="E35" s="182" t="s">
        <v>110</v>
      </c>
      <c r="F35" s="183" t="s">
        <v>29</v>
      </c>
      <c r="G35" s="170" t="s">
        <v>300</v>
      </c>
      <c r="H35" s="183">
        <v>1</v>
      </c>
      <c r="I35" s="183" t="s">
        <v>29</v>
      </c>
      <c r="J35" s="183">
        <v>1</v>
      </c>
      <c r="K35" s="186">
        <f t="shared" si="4"/>
        <v>3</v>
      </c>
      <c r="L35" s="184" t="str">
        <f>VLOOKUP($B35,Invulblad!$A$11:$S$103,13,0)</f>
        <v>1</v>
      </c>
      <c r="M35" s="185">
        <f>IF(L35&lt;&gt;"",VLOOKUP($B35,Invulblad!$A$11:$S$103,7,0),"")</f>
        <v>2</v>
      </c>
      <c r="N35" s="183" t="s">
        <v>29</v>
      </c>
      <c r="O35" s="185">
        <f>IF(L35&lt;&gt;"",VLOOKUP($B35,Invulblad!$A$11:$S$103,9,0),"")</f>
        <v>0</v>
      </c>
      <c r="P35" s="186">
        <f t="shared" si="5"/>
        <v>0</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1</v>
      </c>
      <c r="I38" s="183" t="s">
        <v>29</v>
      </c>
      <c r="J38" s="183">
        <v>1</v>
      </c>
      <c r="K38" s="186">
        <f t="shared" ref="K38:K43" si="6">IF(AND(H38="",J38=""),"",IF(OR(H38="",J38=""),"FOUT",IF(H38&gt;J38,"1",IF(H38=J38,3,2))))</f>
        <v>3</v>
      </c>
      <c r="L38" s="184">
        <f>VLOOKUP($B38,Invulblad!$A$11:$S$103,13,0)</f>
        <v>3</v>
      </c>
      <c r="M38" s="185">
        <f>IF(L38&lt;&gt;"",VLOOKUP($B38,Invulblad!$A$11:$S$103,7,0),"")</f>
        <v>1</v>
      </c>
      <c r="N38" s="183" t="s">
        <v>29</v>
      </c>
      <c r="O38" s="185">
        <f>IF(L38&lt;&gt;"",VLOOKUP($B38,Invulblad!$A$11:$S$103,9,0),"")</f>
        <v>1</v>
      </c>
      <c r="P38" s="186">
        <f t="shared" ref="P38:P43" si="7">IF(L38&lt;&gt;"",IF(AND(M38=H38,O38=J38),10,IF(K38=L38,5,0)),"")</f>
        <v>10</v>
      </c>
    </row>
    <row r="39" spans="2:16">
      <c r="B39" s="170">
        <v>8</v>
      </c>
      <c r="C39" s="180" t="s">
        <v>289</v>
      </c>
      <c r="D39" s="181">
        <v>0.86458333333333337</v>
      </c>
      <c r="E39" s="182" t="s">
        <v>302</v>
      </c>
      <c r="F39" s="183" t="s">
        <v>29</v>
      </c>
      <c r="G39" s="170" t="s">
        <v>303</v>
      </c>
      <c r="H39" s="183">
        <v>2</v>
      </c>
      <c r="I39" s="183" t="s">
        <v>29</v>
      </c>
      <c r="J39" s="183">
        <v>1</v>
      </c>
      <c r="K39" s="186" t="str">
        <f t="shared" si="6"/>
        <v>1</v>
      </c>
      <c r="L39" s="184" t="str">
        <f>VLOOKUP($B39,Invulblad!$A$11:$S$103,13,0)</f>
        <v>1</v>
      </c>
      <c r="M39" s="185">
        <f>IF(L39&lt;&gt;"",VLOOKUP($B39,Invulblad!$A$11:$S$103,7,0),"")</f>
        <v>2</v>
      </c>
      <c r="N39" s="183" t="s">
        <v>29</v>
      </c>
      <c r="O39" s="185">
        <f>IF(L39&lt;&gt;"",VLOOKUP($B39,Invulblad!$A$11:$S$103,9,0),"")</f>
        <v>1</v>
      </c>
      <c r="P39" s="186">
        <f t="shared" si="7"/>
        <v>10</v>
      </c>
    </row>
    <row r="40" spans="2:16">
      <c r="B40" s="170">
        <v>15</v>
      </c>
      <c r="C40" s="180" t="s">
        <v>290</v>
      </c>
      <c r="D40" s="181">
        <v>0.86458333333333337</v>
      </c>
      <c r="E40" s="182" t="s">
        <v>303</v>
      </c>
      <c r="F40" s="183" t="s">
        <v>29</v>
      </c>
      <c r="G40" s="170" t="s">
        <v>69</v>
      </c>
      <c r="H40" s="183">
        <v>1</v>
      </c>
      <c r="I40" s="183" t="s">
        <v>29</v>
      </c>
      <c r="J40" s="183">
        <v>0</v>
      </c>
      <c r="K40" s="186" t="str">
        <f t="shared" si="6"/>
        <v>1</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1</v>
      </c>
      <c r="I41" s="183" t="s">
        <v>29</v>
      </c>
      <c r="J41" s="183">
        <v>1</v>
      </c>
      <c r="K41" s="186">
        <f t="shared" si="6"/>
        <v>3</v>
      </c>
      <c r="L41" s="184">
        <f>VLOOKUP($B41,Invulblad!$A$11:$S$103,13,0)</f>
        <v>2</v>
      </c>
      <c r="M41" s="185">
        <f>IF(L41&lt;&gt;"",VLOOKUP($B41,Invulblad!$A$11:$S$103,7,0),"")</f>
        <v>0</v>
      </c>
      <c r="N41" s="183" t="s">
        <v>29</v>
      </c>
      <c r="O41" s="185">
        <f>IF(L41&lt;&gt;"",VLOOKUP($B41,Invulblad!$A$11:$S$103,9,0),"")</f>
        <v>2</v>
      </c>
      <c r="P41" s="186">
        <f t="shared" si="7"/>
        <v>0</v>
      </c>
    </row>
    <row r="42" spans="2:16">
      <c r="B42" s="170">
        <v>23</v>
      </c>
      <c r="C42" s="180" t="s">
        <v>291</v>
      </c>
      <c r="D42" s="181">
        <v>0.86458333333333337</v>
      </c>
      <c r="E42" s="182" t="s">
        <v>69</v>
      </c>
      <c r="F42" s="183" t="s">
        <v>29</v>
      </c>
      <c r="G42" s="170" t="s">
        <v>302</v>
      </c>
      <c r="H42" s="183">
        <v>1</v>
      </c>
      <c r="I42" s="183" t="s">
        <v>29</v>
      </c>
      <c r="J42" s="183">
        <v>2</v>
      </c>
      <c r="K42" s="186">
        <f t="shared" si="6"/>
        <v>2</v>
      </c>
      <c r="L42" s="184" t="str">
        <f>VLOOKUP($B42,Invulblad!$A$11:$S$103,13,0)</f>
        <v>1</v>
      </c>
      <c r="M42" s="185">
        <f>IF(L42&lt;&gt;"",VLOOKUP($B42,Invulblad!$A$11:$S$103,7,0),"")</f>
        <v>1</v>
      </c>
      <c r="N42" s="183" t="s">
        <v>29</v>
      </c>
      <c r="O42" s="185">
        <f>IF(L42&lt;&gt;"",VLOOKUP($B42,Invulblad!$A$11:$S$103,9,0),"")</f>
        <v>0</v>
      </c>
      <c r="P42" s="186">
        <f t="shared" si="7"/>
        <v>0</v>
      </c>
    </row>
    <row r="43" spans="2:16">
      <c r="B43" s="170">
        <v>24</v>
      </c>
      <c r="C43" s="180" t="s">
        <v>291</v>
      </c>
      <c r="D43" s="181">
        <v>0.86458333333333337</v>
      </c>
      <c r="E43" s="182" t="s">
        <v>303</v>
      </c>
      <c r="F43" s="183" t="s">
        <v>29</v>
      </c>
      <c r="G43" s="170" t="s">
        <v>88</v>
      </c>
      <c r="H43" s="183">
        <v>0</v>
      </c>
      <c r="I43" s="183" t="s">
        <v>29</v>
      </c>
      <c r="J43" s="183">
        <v>1</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77</v>
      </c>
      <c r="H46" s="183">
        <v>3</v>
      </c>
      <c r="I46" s="183" t="s">
        <v>29</v>
      </c>
      <c r="J46" s="183">
        <v>2</v>
      </c>
      <c r="K46" s="186" t="str">
        <f t="shared" ref="K46:K49" si="8">IF(AND(H46="",J46=""),"",IF(OR(H46="",J46=""),"FOUT",IF(H46&gt;J46,"1",IF(H46=J46,3,2))))</f>
        <v>1</v>
      </c>
      <c r="L46" s="184">
        <f>VLOOKUP($B46,Invulblad!$A$11:$S$103,13,0)</f>
        <v>2</v>
      </c>
      <c r="M46" s="185">
        <f>IF(L46&lt;&gt;"",VLOOKUP($B46,Invulblad!$A$11:$S$103,7,0),"")</f>
        <v>0</v>
      </c>
      <c r="N46" s="183" t="s">
        <v>29</v>
      </c>
      <c r="O46" s="185">
        <f>IF(L46&lt;&gt;"",VLOOKUP($B46,Invulblad!$A$11:$S$103,9,0),"")</f>
        <v>1</v>
      </c>
      <c r="P46" s="186">
        <f t="shared" ref="P46:P49" si="9">IF(L46&lt;&gt;"",IF(AND(M46=H46,O46=J46),10,IF(K46=L46,5,0)),"")</f>
        <v>0</v>
      </c>
    </row>
    <row r="47" spans="2:16">
      <c r="B47" s="170">
        <v>26</v>
      </c>
      <c r="C47" s="180" t="s">
        <v>293</v>
      </c>
      <c r="D47" s="181">
        <v>0.86458333333333337</v>
      </c>
      <c r="E47" s="182" t="s">
        <v>105</v>
      </c>
      <c r="F47" s="183" t="s">
        <v>29</v>
      </c>
      <c r="G47" s="170" t="s">
        <v>222</v>
      </c>
      <c r="H47" s="183">
        <v>2</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88</v>
      </c>
      <c r="H48" s="183">
        <v>0</v>
      </c>
      <c r="I48" s="183" t="s">
        <v>29</v>
      </c>
      <c r="J48" s="183">
        <v>1</v>
      </c>
      <c r="K48" s="186">
        <f t="shared" si="8"/>
        <v>2</v>
      </c>
      <c r="L48" s="184" t="str">
        <f>VLOOKUP($B48,Invulblad!$A$11:$S$103,13,0)</f>
        <v>1</v>
      </c>
      <c r="M48" s="185">
        <f>IF(L48&lt;&gt;"",VLOOKUP($B48,Invulblad!$A$11:$S$103,7,0),"")</f>
        <v>2</v>
      </c>
      <c r="N48" s="183" t="s">
        <v>29</v>
      </c>
      <c r="O48" s="185">
        <f>IF(L48&lt;&gt;"",VLOOKUP($B48,Invulblad!$A$11:$S$103,9,0),"")</f>
        <v>0</v>
      </c>
      <c r="P48" s="186">
        <f t="shared" si="9"/>
        <v>0</v>
      </c>
    </row>
    <row r="49" spans="1:16">
      <c r="B49" s="170">
        <v>28</v>
      </c>
      <c r="C49" s="180" t="s">
        <v>295</v>
      </c>
      <c r="D49" s="181">
        <v>0.86458333333333337</v>
      </c>
      <c r="E49" s="182" t="s">
        <v>302</v>
      </c>
      <c r="F49" s="183" t="s">
        <v>29</v>
      </c>
      <c r="G49" s="170" t="s">
        <v>110</v>
      </c>
      <c r="H49" s="183">
        <v>1</v>
      </c>
      <c r="I49" s="183" t="s">
        <v>29</v>
      </c>
      <c r="J49" s="183">
        <v>2</v>
      </c>
      <c r="K49" s="186">
        <f t="shared" si="8"/>
        <v>2</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221</v>
      </c>
      <c r="F52" s="183" t="s">
        <v>29</v>
      </c>
      <c r="G52" s="170" t="s">
        <v>88</v>
      </c>
      <c r="H52" s="183">
        <v>1</v>
      </c>
      <c r="I52" s="183" t="s">
        <v>29</v>
      </c>
      <c r="J52" s="183">
        <v>1</v>
      </c>
      <c r="K52" s="186">
        <f t="shared" ref="K52:K53" si="10">IF(AND(H52="",J52=""),"",IF(OR(H52="",J52=""),"FOUT",IF(H52&gt;J52,"1",IF(H52=J52,3,2))))</f>
        <v>3</v>
      </c>
      <c r="L52" s="184">
        <f>VLOOKUP($B52,Invulblad!$A$11:$S$103,13,0)</f>
        <v>3</v>
      </c>
      <c r="M52" s="185">
        <f>IF(L52&lt;&gt;"",VLOOKUP($B52,Invulblad!$A$11:$S$103,7,0),"")</f>
        <v>0</v>
      </c>
      <c r="N52" s="183" t="s">
        <v>29</v>
      </c>
      <c r="O52" s="185">
        <f>IF(L52&lt;&gt;"",VLOOKUP($B52,Invulblad!$A$11:$S$103,9,0),"")</f>
        <v>0</v>
      </c>
      <c r="P52" s="186">
        <f t="shared" ref="P52:P53" si="11">IF(L52&lt;&gt;"",IF(AND(M52=H52,O52=J52),10,IF(K52=L52,5,0)),"")</f>
        <v>5</v>
      </c>
    </row>
    <row r="53" spans="1:16">
      <c r="B53" s="170">
        <v>30</v>
      </c>
      <c r="C53" s="180" t="s">
        <v>297</v>
      </c>
      <c r="D53" s="181">
        <v>0.86458333333333337</v>
      </c>
      <c r="E53" s="182" t="s">
        <v>105</v>
      </c>
      <c r="F53" s="183" t="s">
        <v>29</v>
      </c>
      <c r="G53" s="170" t="s">
        <v>110</v>
      </c>
      <c r="H53" s="183">
        <v>3</v>
      </c>
      <c r="I53" s="183" t="s">
        <v>29</v>
      </c>
      <c r="J53" s="183">
        <v>1</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221</v>
      </c>
      <c r="F56" s="183" t="s">
        <v>29</v>
      </c>
      <c r="G56" s="170" t="s">
        <v>105</v>
      </c>
      <c r="H56" s="183">
        <v>0</v>
      </c>
      <c r="I56" s="183" t="s">
        <v>29</v>
      </c>
      <c r="J56" s="183">
        <v>2</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222</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5</v>
      </c>
      <c r="D70" s="304">
        <v>1</v>
      </c>
      <c r="E70" s="304">
        <v>4</v>
      </c>
      <c r="F70" s="304"/>
      <c r="G70" s="304"/>
      <c r="H70" s="304"/>
      <c r="I70" s="304"/>
      <c r="J70" s="305"/>
      <c r="K70" s="301"/>
      <c r="L70" s="302"/>
      <c r="M70" s="301"/>
      <c r="N70" s="300"/>
    </row>
    <row r="71" spans="2:14">
      <c r="B71" s="297" t="s">
        <v>68</v>
      </c>
      <c r="C71" s="297">
        <v>1</v>
      </c>
      <c r="D71" s="297">
        <v>-3</v>
      </c>
      <c r="E71" s="298">
        <v>0</v>
      </c>
      <c r="F71" s="299"/>
      <c r="G71" s="297"/>
      <c r="H71" s="299"/>
      <c r="I71" s="299"/>
      <c r="J71" s="300"/>
      <c r="K71" s="301"/>
      <c r="L71" s="302"/>
      <c r="M71" s="301"/>
      <c r="N71" s="300"/>
    </row>
    <row r="72" spans="2:14">
      <c r="B72" s="297" t="s">
        <v>221</v>
      </c>
      <c r="C72" s="297">
        <v>7</v>
      </c>
      <c r="D72" s="297">
        <v>4</v>
      </c>
      <c r="E72" s="298">
        <v>6</v>
      </c>
      <c r="F72" s="299"/>
      <c r="G72" s="297"/>
      <c r="H72" s="299"/>
      <c r="I72" s="299"/>
      <c r="J72" s="300"/>
      <c r="K72" s="301"/>
      <c r="L72" s="302"/>
      <c r="M72" s="301"/>
      <c r="N72" s="300"/>
    </row>
    <row r="73" spans="2:14">
      <c r="B73" s="297" t="s">
        <v>299</v>
      </c>
      <c r="C73" s="297">
        <v>2</v>
      </c>
      <c r="D73" s="297">
        <v>-2</v>
      </c>
      <c r="E73" s="298">
        <v>3</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105</v>
      </c>
      <c r="E84" s="307"/>
      <c r="F84" s="299"/>
      <c r="G84" s="297"/>
      <c r="H84" s="299"/>
      <c r="I84" s="299"/>
      <c r="J84" s="300"/>
      <c r="K84" s="301"/>
      <c r="L84" s="302"/>
      <c r="M84" s="301"/>
      <c r="N84" s="300"/>
    </row>
    <row r="85" spans="1:14">
      <c r="A85" t="s">
        <v>272</v>
      </c>
      <c r="B85" s="297" t="s">
        <v>87</v>
      </c>
      <c r="C85" s="297"/>
      <c r="D85" s="297" t="s">
        <v>77</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5</v>
      </c>
      <c r="D91" s="297">
        <v>2</v>
      </c>
      <c r="E91" s="298">
        <v>5</v>
      </c>
      <c r="F91" s="299"/>
      <c r="G91" s="310"/>
      <c r="H91" s="299"/>
      <c r="I91" s="299"/>
      <c r="J91" s="300"/>
      <c r="K91" s="301"/>
      <c r="L91" s="302"/>
      <c r="M91" s="301"/>
      <c r="N91" s="300"/>
    </row>
    <row r="92" spans="1:14">
      <c r="B92" s="297" t="s">
        <v>109</v>
      </c>
      <c r="C92" s="297">
        <v>3</v>
      </c>
      <c r="D92" s="297">
        <v>-4</v>
      </c>
      <c r="E92" s="298">
        <v>3</v>
      </c>
      <c r="F92" s="299"/>
      <c r="G92" s="304"/>
      <c r="H92" s="299"/>
      <c r="I92" s="299"/>
      <c r="J92" s="300"/>
      <c r="K92" s="301"/>
      <c r="L92" s="302"/>
      <c r="M92" s="301"/>
      <c r="N92" s="300"/>
    </row>
    <row r="93" spans="1:14">
      <c r="B93" s="304" t="s">
        <v>105</v>
      </c>
      <c r="C93" s="304">
        <v>7</v>
      </c>
      <c r="D93" s="304">
        <v>5</v>
      </c>
      <c r="E93" s="304">
        <v>6</v>
      </c>
      <c r="F93" s="304"/>
      <c r="G93" s="304"/>
      <c r="H93" s="304"/>
      <c r="I93" s="304"/>
      <c r="J93" s="305"/>
      <c r="K93" s="301"/>
      <c r="L93" s="302"/>
      <c r="M93" s="301"/>
      <c r="N93" s="306"/>
    </row>
    <row r="94" spans="1:14">
      <c r="B94" s="304" t="s">
        <v>111</v>
      </c>
      <c r="C94" s="304">
        <v>1</v>
      </c>
      <c r="D94" s="304">
        <v>-3</v>
      </c>
      <c r="E94" s="304">
        <v>2</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110</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7</v>
      </c>
      <c r="D112" s="309">
        <v>3</v>
      </c>
      <c r="E112" s="309">
        <v>4</v>
      </c>
      <c r="F112" s="309"/>
      <c r="G112" s="309"/>
      <c r="H112" s="309"/>
      <c r="I112" s="309"/>
      <c r="J112" s="306"/>
      <c r="K112" s="306"/>
      <c r="L112" s="313"/>
      <c r="M112" s="306"/>
      <c r="N112" s="306"/>
    </row>
    <row r="113" spans="1:14" ht="15.75" thickBot="1">
      <c r="B113" s="314" t="s">
        <v>110</v>
      </c>
      <c r="C113" s="314">
        <v>5</v>
      </c>
      <c r="D113" s="314">
        <v>3</v>
      </c>
      <c r="E113" s="314">
        <v>5</v>
      </c>
      <c r="F113" s="309"/>
      <c r="G113" s="309"/>
      <c r="H113" s="309"/>
      <c r="I113" s="309"/>
      <c r="J113" s="306"/>
      <c r="K113" s="306"/>
      <c r="L113" s="313"/>
      <c r="M113" s="306"/>
      <c r="N113" s="306"/>
    </row>
    <row r="114" spans="1:14" ht="15.75" thickBot="1">
      <c r="B114" s="315" t="s">
        <v>300</v>
      </c>
      <c r="C114" s="315">
        <v>4</v>
      </c>
      <c r="D114" s="315">
        <v>0</v>
      </c>
      <c r="E114" s="315">
        <v>3</v>
      </c>
      <c r="F114" s="309"/>
      <c r="G114" s="309"/>
      <c r="H114" s="309"/>
      <c r="I114" s="309"/>
      <c r="J114" s="306"/>
      <c r="K114" s="306"/>
      <c r="L114" s="313"/>
      <c r="M114" s="306"/>
      <c r="N114" s="306"/>
    </row>
    <row r="115" spans="1:14" ht="15.75" thickBot="1">
      <c r="B115" s="316" t="s">
        <v>301</v>
      </c>
      <c r="C115" s="316">
        <v>0</v>
      </c>
      <c r="D115" s="316">
        <v>-6</v>
      </c>
      <c r="E115" s="316">
        <v>0</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103</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302</v>
      </c>
      <c r="E126" s="317"/>
      <c r="F126" s="317"/>
      <c r="G126" s="317"/>
      <c r="H126" s="317"/>
      <c r="I126" s="317"/>
      <c r="J126" s="318"/>
      <c r="K126" s="318"/>
      <c r="L126" s="319"/>
      <c r="M126" s="318"/>
      <c r="N126" s="318"/>
    </row>
    <row r="127" spans="1:14">
      <c r="A127" t="s">
        <v>276</v>
      </c>
      <c r="B127" s="309" t="s">
        <v>87</v>
      </c>
      <c r="C127" s="309"/>
      <c r="D127" s="309" t="s">
        <v>88</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7</v>
      </c>
      <c r="D133" s="309">
        <v>2</v>
      </c>
      <c r="E133" s="309">
        <v>5</v>
      </c>
      <c r="F133" s="309"/>
      <c r="G133" s="309"/>
      <c r="H133" s="309"/>
      <c r="I133" s="309"/>
      <c r="J133" s="306"/>
      <c r="K133" s="306"/>
      <c r="L133" s="313"/>
      <c r="M133" s="306"/>
      <c r="N133" s="306"/>
    </row>
    <row r="134" spans="2:14">
      <c r="B134" s="309" t="s">
        <v>303</v>
      </c>
      <c r="C134" s="309">
        <v>3</v>
      </c>
      <c r="D134" s="309">
        <v>-1</v>
      </c>
      <c r="E134" s="309">
        <v>2</v>
      </c>
      <c r="F134" s="309"/>
      <c r="G134" s="309"/>
      <c r="H134" s="309"/>
      <c r="I134" s="309"/>
      <c r="J134" s="306"/>
      <c r="K134" s="306"/>
      <c r="L134" s="313"/>
      <c r="M134" s="306"/>
      <c r="N134" s="306"/>
    </row>
    <row r="135" spans="2:14">
      <c r="B135" s="304" t="s">
        <v>88</v>
      </c>
      <c r="C135" s="309">
        <v>5</v>
      </c>
      <c r="D135" s="309">
        <v>1</v>
      </c>
      <c r="E135" s="309">
        <v>3</v>
      </c>
      <c r="F135" s="309"/>
      <c r="G135" s="309"/>
      <c r="H135" s="309"/>
      <c r="I135" s="309"/>
      <c r="J135" s="306"/>
      <c r="K135" s="306"/>
      <c r="L135" s="313"/>
      <c r="M135" s="306"/>
      <c r="N135" s="306"/>
    </row>
    <row r="136" spans="2:14" ht="15.75" thickBot="1">
      <c r="B136" s="309" t="s">
        <v>69</v>
      </c>
      <c r="C136" s="309">
        <v>1</v>
      </c>
      <c r="D136" s="309">
        <v>-2</v>
      </c>
      <c r="E136" s="309">
        <v>2</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112</v>
      </c>
      <c r="C140" s="315"/>
      <c r="D140" s="315"/>
      <c r="E140" s="315"/>
      <c r="F140" s="309"/>
      <c r="G140" s="309"/>
      <c r="H140" s="309"/>
      <c r="I140" s="309"/>
      <c r="J140" s="306"/>
      <c r="K140" s="306"/>
      <c r="L140" s="313"/>
      <c r="M140" s="306"/>
      <c r="N140" s="306"/>
    </row>
    <row r="141" spans="2:14" ht="15.75" thickBot="1">
      <c r="B141" s="316" t="s">
        <v>113</v>
      </c>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317</v>
      </c>
      <c r="C1" s="168"/>
      <c r="D1" s="168"/>
      <c r="E1" s="168"/>
      <c r="F1" s="168"/>
      <c r="G1" s="168"/>
      <c r="H1" s="168"/>
      <c r="I1" s="168"/>
      <c r="J1" s="168"/>
      <c r="K1" s="168"/>
      <c r="L1" s="169"/>
      <c r="M1" s="168"/>
      <c r="N1" s="168"/>
      <c r="P1" s="168">
        <f>SUM(P14:P56)+D11+F7+H11</f>
        <v>190</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Duitsland</v>
      </c>
      <c r="F3" s="190">
        <f>IF(AND(ISNA(MATCH(E3,Invulblad!$F$51:$F$52,0)),ISNA(MATCH(E3,Invulblad!$J$51:$J$52,0))),0,bonus4)</f>
        <v>20</v>
      </c>
      <c r="I3" s="170"/>
      <c r="K3" s="170"/>
      <c r="M3" s="170"/>
      <c r="N3" s="170"/>
      <c r="P3" s="170"/>
    </row>
    <row r="4" spans="2:16">
      <c r="B4" s="170" t="str">
        <f>G47</f>
        <v>Tsjechië</v>
      </c>
      <c r="C4" s="170"/>
      <c r="D4" s="190">
        <f>IF(AND(ISNA(MATCH(B4,Invulblad!$F$44:$F$47,0)),ISNA(MATCH(B4,Invulblad!$J$44:$J$47,0))),0,bonus8)</f>
        <v>10</v>
      </c>
      <c r="E4" s="170" t="str">
        <f>E53</f>
        <v>Portugal</v>
      </c>
      <c r="F4" s="190">
        <f>IF(AND(ISNA(MATCH(E4,Invulblad!$F$51:$F$52,0)),ISNA(MATCH(E4,Invulblad!$J$51:$J$52,0))),0,bonus4)</f>
        <v>20</v>
      </c>
      <c r="I4" s="170"/>
      <c r="K4" s="170"/>
      <c r="M4" s="170"/>
      <c r="N4" s="170"/>
      <c r="P4" s="170"/>
    </row>
    <row r="5" spans="2:16">
      <c r="B5" s="170" t="str">
        <f>E47</f>
        <v>Portugal</v>
      </c>
      <c r="C5" s="170"/>
      <c r="D5" s="190">
        <f>IF(AND(ISNA(MATCH(B5,Invulblad!$F$44:$F$47,0)),ISNA(MATCH(B5,Invulblad!$J$44:$J$47,0))),0,bonus8)</f>
        <v>10</v>
      </c>
      <c r="E5" s="170" t="str">
        <f>G52</f>
        <v>Engeland</v>
      </c>
      <c r="F5" s="190">
        <f>IF(AND(ISNA(MATCH(E5,Invulblad!$F$51:$F$52,0)),ISNA(MATCH(E5,Invulblad!$J$51:$J$52,0))),0,bonus4)</f>
        <v>0</v>
      </c>
      <c r="I5" s="170"/>
      <c r="K5" s="170"/>
      <c r="M5" s="170"/>
      <c r="N5" s="170"/>
      <c r="P5" s="170"/>
    </row>
    <row r="6" spans="2:16">
      <c r="B6" s="170" t="str">
        <f>G46</f>
        <v>Duitsland</v>
      </c>
      <c r="C6" s="170"/>
      <c r="D6" s="190">
        <f>IF(AND(ISNA(MATCH(B6,Invulblad!$F$44:$F$47,0)),ISNA(MATCH(B6,Invulblad!$J$44:$J$47,0))),0,bonus8)</f>
        <v>10</v>
      </c>
      <c r="E6" s="170" t="str">
        <f>G53</f>
        <v>Frankrijk</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Frankrijk</v>
      </c>
      <c r="C9" s="170"/>
      <c r="D9" s="190">
        <f>IF(AND(ISNA(MATCH(B9,Invulblad!$F$44:$F$47,0)),ISNA(MATCH(B9,Invulblad!$J$44:$J$47,0))),0,bonus8)</f>
        <v>10</v>
      </c>
      <c r="G9" s="170" t="str">
        <f>E56</f>
        <v>Duitsland</v>
      </c>
      <c r="H9" s="190">
        <f>IF(AND(ISNA(MATCH(G9,Invulblad!$F$56,0)),ISNA(MATCH(G9,Invulblad!$J$56,0))),0,bonus2)</f>
        <v>0</v>
      </c>
      <c r="M9" s="170"/>
      <c r="N9" s="170"/>
      <c r="P9" s="170"/>
    </row>
    <row r="10" spans="2:16">
      <c r="B10" s="170" t="str">
        <f>G48</f>
        <v>Engeland</v>
      </c>
      <c r="C10" s="170"/>
      <c r="D10" s="190">
        <f>IF(AND(ISNA(MATCH(B10,Invulblad!$F$44:$F$47,0)),ISNA(MATCH(B10,Invulblad!$J$44:$J$47,0))),0,bonus8)</f>
        <v>10</v>
      </c>
      <c r="G10" s="170" t="str">
        <f>G56</f>
        <v>Portugal</v>
      </c>
      <c r="H10" s="190">
        <f>IF(AND(ISNA(MATCH(G10,Invulblad!$F$56,0)),ISNA(MATCH(G10,Invulblad!$J$56,0))),0,5)</f>
        <v>0</v>
      </c>
      <c r="M10" s="170"/>
      <c r="N10" s="170"/>
      <c r="P10" s="170"/>
    </row>
    <row r="11" spans="2:16">
      <c r="B11" s="173" t="s">
        <v>60</v>
      </c>
      <c r="C11" s="296"/>
      <c r="D11" s="191">
        <f>SUM(D3:D10)</f>
        <v>70</v>
      </c>
      <c r="G11" s="173" t="s">
        <v>66</v>
      </c>
      <c r="H11" s="191">
        <f>SUM(H9:H10)</f>
        <v>0</v>
      </c>
      <c r="M11" s="170"/>
      <c r="N11" s="170"/>
      <c r="P11" s="170"/>
    </row>
    <row r="12" spans="2:16">
      <c r="B12" s="174" t="s">
        <v>19</v>
      </c>
      <c r="C12" s="174"/>
      <c r="D12" s="174"/>
      <c r="G12" s="174"/>
      <c r="H12" s="174"/>
      <c r="I12" s="174"/>
      <c r="J12" s="175" t="str">
        <f>IF(H56&gt;J56,E56,G56)</f>
        <v>Portugal</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1</v>
      </c>
      <c r="I14" s="183" t="s">
        <v>29</v>
      </c>
      <c r="J14" s="183">
        <v>2</v>
      </c>
      <c r="K14" s="186">
        <f t="shared" ref="K14:K20" si="0">IF(AND(H14="",J14=""),"",IF(OR(H14="",J14=""),"FOUT",IF(H14&gt;J14,"1",IF(H14=J14,3,2))))</f>
        <v>2</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1</v>
      </c>
      <c r="I15" s="183" t="s">
        <v>29</v>
      </c>
      <c r="J15" s="183">
        <v>1</v>
      </c>
      <c r="K15" s="186">
        <f t="shared" si="0"/>
        <v>3</v>
      </c>
      <c r="L15" s="184" t="str">
        <f>VLOOKUP($B15,Invulblad!$A$11:$S$103,13,0)</f>
        <v>1</v>
      </c>
      <c r="M15" s="185">
        <f>IF(L15&lt;&gt;"",VLOOKUP($B15,Invulblad!$A$11:$S$103,7,0),"")</f>
        <v>4</v>
      </c>
      <c r="N15" s="183" t="s">
        <v>29</v>
      </c>
      <c r="O15" s="185">
        <f>IF(L15&lt;&gt;"",VLOOKUP($B15,Invulblad!$A$11:$S$103,9,0),"")</f>
        <v>1</v>
      </c>
      <c r="P15" s="186">
        <f t="shared" si="1"/>
        <v>0</v>
      </c>
    </row>
    <row r="16" spans="2:16">
      <c r="B16" s="170">
        <v>9</v>
      </c>
      <c r="C16" s="180" t="s">
        <v>281</v>
      </c>
      <c r="D16" s="181">
        <v>0.75</v>
      </c>
      <c r="E16" s="182" t="s">
        <v>68</v>
      </c>
      <c r="F16" s="183" t="s">
        <v>29</v>
      </c>
      <c r="G16" s="170" t="s">
        <v>299</v>
      </c>
      <c r="H16" s="183">
        <v>0</v>
      </c>
      <c r="I16" s="183" t="s">
        <v>29</v>
      </c>
      <c r="J16" s="183">
        <v>2</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1</v>
      </c>
      <c r="I17" s="183" t="s">
        <v>29</v>
      </c>
      <c r="J17" s="183">
        <v>3</v>
      </c>
      <c r="K17" s="186">
        <f t="shared" si="0"/>
        <v>2</v>
      </c>
      <c r="L17" s="184">
        <f>VLOOKUP($B17,Invulblad!$A$11:$S$103,13,0)</f>
        <v>3</v>
      </c>
      <c r="M17" s="185">
        <f>IF(L17&lt;&gt;"",VLOOKUP($B17,Invulblad!$A$11:$S$103,7,0),"")</f>
        <v>1</v>
      </c>
      <c r="N17" s="183" t="s">
        <v>29</v>
      </c>
      <c r="O17" s="185">
        <f>IF(L17&lt;&gt;"",VLOOKUP($B17,Invulblad!$A$11:$S$103,9,0),"")</f>
        <v>1</v>
      </c>
      <c r="P17" s="186">
        <f t="shared" si="1"/>
        <v>0</v>
      </c>
    </row>
    <row r="18" spans="2:16">
      <c r="B18" s="170">
        <v>17</v>
      </c>
      <c r="C18" s="180" t="s">
        <v>282</v>
      </c>
      <c r="D18" s="181">
        <v>0.86458333333333337</v>
      </c>
      <c r="E18" s="182" t="s">
        <v>299</v>
      </c>
      <c r="F18" s="183" t="s">
        <v>29</v>
      </c>
      <c r="G18" s="170" t="s">
        <v>222</v>
      </c>
      <c r="H18" s="183">
        <v>2</v>
      </c>
      <c r="I18" s="183" t="s">
        <v>29</v>
      </c>
      <c r="J18" s="183">
        <v>2</v>
      </c>
      <c r="K18" s="186">
        <f t="shared" si="0"/>
        <v>3</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1</v>
      </c>
      <c r="I22" s="183" t="s">
        <v>29</v>
      </c>
      <c r="J22" s="183">
        <v>0</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1</v>
      </c>
      <c r="I23" s="183" t="s">
        <v>29</v>
      </c>
      <c r="J23" s="183">
        <v>2</v>
      </c>
      <c r="K23" s="186">
        <f t="shared" si="2"/>
        <v>2</v>
      </c>
      <c r="L23" s="184" t="str">
        <f>VLOOKUP($B23,Invulblad!$A$11:$S$103,13,0)</f>
        <v>1</v>
      </c>
      <c r="M23" s="185">
        <f>IF(L23&lt;&gt;"",VLOOKUP($B23,Invulblad!$A$11:$S$103,7,0),"")</f>
        <v>1</v>
      </c>
      <c r="N23" s="183" t="s">
        <v>29</v>
      </c>
      <c r="O23" s="185">
        <f>IF(L23&lt;&gt;"",VLOOKUP($B23,Invulblad!$A$11:$S$103,9,0),"")</f>
        <v>0</v>
      </c>
      <c r="P23" s="186">
        <f t="shared" si="3"/>
        <v>0</v>
      </c>
    </row>
    <row r="24" spans="2:16">
      <c r="B24" s="170">
        <v>11</v>
      </c>
      <c r="C24" s="180" t="s">
        <v>284</v>
      </c>
      <c r="D24" s="181">
        <v>0.75</v>
      </c>
      <c r="E24" s="182" t="s">
        <v>109</v>
      </c>
      <c r="F24" s="183" t="s">
        <v>29</v>
      </c>
      <c r="G24" s="170" t="s">
        <v>111</v>
      </c>
      <c r="H24" s="183">
        <v>0</v>
      </c>
      <c r="I24" s="183" t="s">
        <v>29</v>
      </c>
      <c r="J24" s="183">
        <v>2</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0</v>
      </c>
      <c r="I25" s="183" t="s">
        <v>29</v>
      </c>
      <c r="J25" s="183">
        <v>1</v>
      </c>
      <c r="K25" s="186">
        <f t="shared" si="2"/>
        <v>2</v>
      </c>
      <c r="L25" s="184">
        <f>VLOOKUP($B25,Invulblad!$A$11:$S$103,13,0)</f>
        <v>2</v>
      </c>
      <c r="M25" s="185">
        <f>IF(L25&lt;&gt;"",VLOOKUP($B25,Invulblad!$A$11:$S$103,7,0),"")</f>
        <v>1</v>
      </c>
      <c r="N25" s="183" t="s">
        <v>29</v>
      </c>
      <c r="O25" s="185">
        <f>IF(L25&lt;&gt;"",VLOOKUP($B25,Invulblad!$A$11:$S$103,9,0),"")</f>
        <v>2</v>
      </c>
      <c r="P25" s="186">
        <f t="shared" si="3"/>
        <v>5</v>
      </c>
    </row>
    <row r="26" spans="2:16">
      <c r="B26" s="170">
        <v>19</v>
      </c>
      <c r="C26" s="180" t="s">
        <v>285</v>
      </c>
      <c r="D26" s="181">
        <v>0.86458333333333337</v>
      </c>
      <c r="E26" s="182" t="s">
        <v>111</v>
      </c>
      <c r="F26" s="183" t="s">
        <v>29</v>
      </c>
      <c r="G26" s="170" t="s">
        <v>77</v>
      </c>
      <c r="H26" s="183">
        <v>2</v>
      </c>
      <c r="I26" s="183" t="s">
        <v>29</v>
      </c>
      <c r="J26" s="183">
        <v>2</v>
      </c>
      <c r="K26" s="186">
        <f t="shared" si="2"/>
        <v>3</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3</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2</v>
      </c>
      <c r="I30" s="183" t="s">
        <v>29</v>
      </c>
      <c r="J30" s="183">
        <v>2</v>
      </c>
      <c r="K30" s="186">
        <f t="shared" ref="K30:K35" si="4">IF(AND(H30="",J30=""),"",IF(OR(H30="",J30=""),"FOUT",IF(H30&gt;J30,"1",IF(H30=J30,3,2))))</f>
        <v>3</v>
      </c>
      <c r="L30" s="184">
        <f>VLOOKUP($B30,Invulblad!$A$11:$S$103,13,0)</f>
        <v>3</v>
      </c>
      <c r="M30" s="185">
        <f>IF(L30&lt;&gt;"",VLOOKUP($B30,Invulblad!$A$11:$S$103,7,0),"")</f>
        <v>1</v>
      </c>
      <c r="N30" s="183" t="s">
        <v>29</v>
      </c>
      <c r="O30" s="185">
        <f>IF(L30&lt;&gt;"",VLOOKUP($B30,Invulblad!$A$11:$S$103,9,0),"")</f>
        <v>1</v>
      </c>
      <c r="P30" s="186">
        <f t="shared" ref="P30:P35" si="5">IF(L30&lt;&gt;"",IF(AND(M30=H30,O30=J30),10,IF(K30=L30,5,0)),"")</f>
        <v>5</v>
      </c>
    </row>
    <row r="31" spans="2:16">
      <c r="B31" s="170">
        <v>6</v>
      </c>
      <c r="C31" s="180" t="s">
        <v>286</v>
      </c>
      <c r="D31" s="181">
        <v>0.86458333333333337</v>
      </c>
      <c r="E31" s="182" t="s">
        <v>300</v>
      </c>
      <c r="F31" s="183" t="s">
        <v>29</v>
      </c>
      <c r="G31" s="170" t="s">
        <v>301</v>
      </c>
      <c r="H31" s="183">
        <v>0</v>
      </c>
      <c r="I31" s="183" t="s">
        <v>29</v>
      </c>
      <c r="J31" s="183">
        <v>0</v>
      </c>
      <c r="K31" s="186">
        <f t="shared" si="4"/>
        <v>3</v>
      </c>
      <c r="L31" s="184">
        <f>VLOOKUP($B31,Invulblad!$A$11:$S$103,13,0)</f>
        <v>2</v>
      </c>
      <c r="M31" s="185">
        <f>IF(L31&lt;&gt;"",VLOOKUP($B31,Invulblad!$A$11:$S$103,7,0),"")</f>
        <v>1</v>
      </c>
      <c r="N31" s="183" t="s">
        <v>29</v>
      </c>
      <c r="O31" s="185">
        <f>IF(L31&lt;&gt;"",VLOOKUP($B31,Invulblad!$A$11:$S$103,9,0),"")</f>
        <v>3</v>
      </c>
      <c r="P31" s="186">
        <f t="shared" si="5"/>
        <v>0</v>
      </c>
    </row>
    <row r="32" spans="2:16">
      <c r="B32" s="170">
        <v>13</v>
      </c>
      <c r="C32" s="180" t="s">
        <v>287</v>
      </c>
      <c r="D32" s="181">
        <v>0.75</v>
      </c>
      <c r="E32" s="182" t="s">
        <v>110</v>
      </c>
      <c r="F32" s="183" t="s">
        <v>29</v>
      </c>
      <c r="G32" s="170" t="s">
        <v>301</v>
      </c>
      <c r="H32" s="183">
        <v>1</v>
      </c>
      <c r="I32" s="183" t="s">
        <v>29</v>
      </c>
      <c r="J32" s="183">
        <v>2</v>
      </c>
      <c r="K32" s="186">
        <f t="shared" si="4"/>
        <v>2</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2</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3</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2</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10</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1</v>
      </c>
      <c r="I38" s="183" t="s">
        <v>29</v>
      </c>
      <c r="J38" s="183">
        <v>1</v>
      </c>
      <c r="K38" s="186">
        <f t="shared" ref="K38:K43" si="6">IF(AND(H38="",J38=""),"",IF(OR(H38="",J38=""),"FOUT",IF(H38&gt;J38,"1",IF(H38=J38,3,2))))</f>
        <v>3</v>
      </c>
      <c r="L38" s="184">
        <f>VLOOKUP($B38,Invulblad!$A$11:$S$103,13,0)</f>
        <v>3</v>
      </c>
      <c r="M38" s="185">
        <f>IF(L38&lt;&gt;"",VLOOKUP($B38,Invulblad!$A$11:$S$103,7,0),"")</f>
        <v>1</v>
      </c>
      <c r="N38" s="183" t="s">
        <v>29</v>
      </c>
      <c r="O38" s="185">
        <f>IF(L38&lt;&gt;"",VLOOKUP($B38,Invulblad!$A$11:$S$103,9,0),"")</f>
        <v>1</v>
      </c>
      <c r="P38" s="186">
        <f t="shared" ref="P38:P43" si="7">IF(L38&lt;&gt;"",IF(AND(M38=H38,O38=J38),10,IF(K38=L38,5,0)),"")</f>
        <v>10</v>
      </c>
    </row>
    <row r="39" spans="2:16">
      <c r="B39" s="170">
        <v>8</v>
      </c>
      <c r="C39" s="180" t="s">
        <v>289</v>
      </c>
      <c r="D39" s="181">
        <v>0.86458333333333337</v>
      </c>
      <c r="E39" s="182" t="s">
        <v>302</v>
      </c>
      <c r="F39" s="183" t="s">
        <v>29</v>
      </c>
      <c r="G39" s="170" t="s">
        <v>303</v>
      </c>
      <c r="H39" s="183">
        <v>0</v>
      </c>
      <c r="I39" s="183" t="s">
        <v>29</v>
      </c>
      <c r="J39" s="183">
        <v>0</v>
      </c>
      <c r="K39" s="186">
        <f t="shared" si="6"/>
        <v>3</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1</v>
      </c>
      <c r="I40" s="183" t="s">
        <v>29</v>
      </c>
      <c r="J40" s="183">
        <v>2</v>
      </c>
      <c r="K40" s="186">
        <f t="shared" si="6"/>
        <v>2</v>
      </c>
      <c r="L40" s="184">
        <f>VLOOKUP($B40,Invulblad!$A$11:$S$103,13,0)</f>
        <v>2</v>
      </c>
      <c r="M40" s="185">
        <f>IF(L40&lt;&gt;"",VLOOKUP($B40,Invulblad!$A$11:$S$103,7,0),"")</f>
        <v>2</v>
      </c>
      <c r="N40" s="183" t="s">
        <v>29</v>
      </c>
      <c r="O40" s="185">
        <f>IF(L40&lt;&gt;"",VLOOKUP($B40,Invulblad!$A$11:$S$103,9,0),"")</f>
        <v>3</v>
      </c>
      <c r="P40" s="186">
        <f t="shared" si="7"/>
        <v>5</v>
      </c>
    </row>
    <row r="41" spans="2:16">
      <c r="B41" s="170">
        <v>16</v>
      </c>
      <c r="C41" s="180" t="s">
        <v>290</v>
      </c>
      <c r="D41" s="181">
        <v>0.75</v>
      </c>
      <c r="E41" s="182" t="s">
        <v>302</v>
      </c>
      <c r="F41" s="183" t="s">
        <v>29</v>
      </c>
      <c r="G41" s="170" t="s">
        <v>88</v>
      </c>
      <c r="H41" s="183">
        <v>1</v>
      </c>
      <c r="I41" s="183" t="s">
        <v>29</v>
      </c>
      <c r="J41" s="183">
        <v>2</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2</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183">
        <v>0</v>
      </c>
      <c r="I43" s="183" t="s">
        <v>29</v>
      </c>
      <c r="J43" s="183">
        <v>2</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105</v>
      </c>
      <c r="H46" s="183">
        <v>1</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111</v>
      </c>
      <c r="F47" s="183" t="s">
        <v>29</v>
      </c>
      <c r="G47" s="170" t="s">
        <v>299</v>
      </c>
      <c r="H47" s="183">
        <v>3</v>
      </c>
      <c r="I47" s="183" t="s">
        <v>29</v>
      </c>
      <c r="J47" s="183">
        <v>2</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69</v>
      </c>
      <c r="H48" s="183">
        <v>2</v>
      </c>
      <c r="I48" s="183" t="s">
        <v>29</v>
      </c>
      <c r="J48" s="183">
        <v>2</v>
      </c>
      <c r="K48" s="186">
        <f t="shared" si="8"/>
        <v>3</v>
      </c>
      <c r="L48" s="184" t="str">
        <f>VLOOKUP($B48,Invulblad!$A$11:$S$103,13,0)</f>
        <v>1</v>
      </c>
      <c r="M48" s="185">
        <f>IF(L48&lt;&gt;"",VLOOKUP($B48,Invulblad!$A$11:$S$103,7,0),"")</f>
        <v>2</v>
      </c>
      <c r="N48" s="183" t="s">
        <v>29</v>
      </c>
      <c r="O48" s="185">
        <f>IF(L48&lt;&gt;"",VLOOKUP($B48,Invulblad!$A$11:$S$103,9,0),"")</f>
        <v>0</v>
      </c>
      <c r="P48" s="186">
        <f t="shared" si="9"/>
        <v>0</v>
      </c>
    </row>
    <row r="49" spans="1:16">
      <c r="B49" s="170">
        <v>28</v>
      </c>
      <c r="C49" s="180" t="s">
        <v>295</v>
      </c>
      <c r="D49" s="181">
        <v>0.86458333333333337</v>
      </c>
      <c r="E49" s="182" t="s">
        <v>88</v>
      </c>
      <c r="F49" s="183" t="s">
        <v>29</v>
      </c>
      <c r="G49" s="170" t="s">
        <v>110</v>
      </c>
      <c r="H49" s="183">
        <v>2</v>
      </c>
      <c r="I49" s="183" t="s">
        <v>29</v>
      </c>
      <c r="J49" s="183">
        <v>1</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105</v>
      </c>
      <c r="F52" s="183" t="s">
        <v>29</v>
      </c>
      <c r="G52" s="170" t="s">
        <v>69</v>
      </c>
      <c r="H52" s="183">
        <v>2</v>
      </c>
      <c r="I52" s="183" t="s">
        <v>29</v>
      </c>
      <c r="J52" s="183">
        <v>0</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111</v>
      </c>
      <c r="F53" s="183" t="s">
        <v>29</v>
      </c>
      <c r="G53" s="170" t="s">
        <v>88</v>
      </c>
      <c r="H53" s="183">
        <v>1</v>
      </c>
      <c r="I53" s="183" t="s">
        <v>29</v>
      </c>
      <c r="J53" s="183">
        <v>1</v>
      </c>
      <c r="K53" s="186">
        <f t="shared" si="10"/>
        <v>3</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105</v>
      </c>
      <c r="F56" s="183" t="s">
        <v>29</v>
      </c>
      <c r="G56" s="170" t="s">
        <v>111</v>
      </c>
      <c r="H56" s="183">
        <v>2</v>
      </c>
      <c r="I56" s="183" t="s">
        <v>29</v>
      </c>
      <c r="J56" s="183">
        <v>2</v>
      </c>
      <c r="K56" s="186">
        <f t="shared" ref="K56" si="12">IF(AND(H56="",J56=""),"",IF(OR(H56="",J56=""),"FOUT",IF(H56&gt;J56,"1",IF(H56=J56,3,2))))</f>
        <v>3</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299</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1</v>
      </c>
      <c r="D70" s="304">
        <v>-3</v>
      </c>
      <c r="E70" s="304">
        <v>4</v>
      </c>
      <c r="F70" s="304"/>
      <c r="G70" s="304"/>
      <c r="H70" s="304"/>
      <c r="I70" s="304"/>
      <c r="J70" s="305"/>
      <c r="K70" s="301"/>
      <c r="L70" s="302"/>
      <c r="M70" s="301"/>
      <c r="N70" s="300"/>
    </row>
    <row r="71" spans="2:14">
      <c r="B71" s="297" t="s">
        <v>68</v>
      </c>
      <c r="C71" s="297">
        <v>3</v>
      </c>
      <c r="D71" s="297">
        <v>-3</v>
      </c>
      <c r="E71" s="298">
        <v>2</v>
      </c>
      <c r="F71" s="299"/>
      <c r="G71" s="297"/>
      <c r="H71" s="299"/>
      <c r="I71" s="299"/>
      <c r="J71" s="300"/>
      <c r="K71" s="301"/>
      <c r="L71" s="302"/>
      <c r="M71" s="301"/>
      <c r="N71" s="300"/>
    </row>
    <row r="72" spans="2:14">
      <c r="B72" s="297" t="s">
        <v>221</v>
      </c>
      <c r="C72" s="297">
        <v>7</v>
      </c>
      <c r="D72" s="297">
        <v>4</v>
      </c>
      <c r="E72" s="298">
        <v>6</v>
      </c>
      <c r="F72" s="299"/>
      <c r="G72" s="297"/>
      <c r="H72" s="299"/>
      <c r="I72" s="299"/>
      <c r="J72" s="300"/>
      <c r="K72" s="301"/>
      <c r="L72" s="302"/>
      <c r="M72" s="301"/>
      <c r="N72" s="300"/>
    </row>
    <row r="73" spans="2:14">
      <c r="B73" s="297" t="s">
        <v>299</v>
      </c>
      <c r="C73" s="297">
        <v>5</v>
      </c>
      <c r="D73" s="297">
        <v>2</v>
      </c>
      <c r="E73" s="298">
        <v>5</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111</v>
      </c>
      <c r="E84" s="307"/>
      <c r="F84" s="299"/>
      <c r="G84" s="297"/>
      <c r="H84" s="299"/>
      <c r="I84" s="299"/>
      <c r="J84" s="300"/>
      <c r="K84" s="301"/>
      <c r="L84" s="302"/>
      <c r="M84" s="301"/>
      <c r="N84" s="300"/>
    </row>
    <row r="85" spans="1:14">
      <c r="A85" t="s">
        <v>272</v>
      </c>
      <c r="B85" s="297" t="s">
        <v>87</v>
      </c>
      <c r="C85" s="297"/>
      <c r="D85" s="297" t="s">
        <v>105</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4</v>
      </c>
      <c r="D91" s="297">
        <v>0</v>
      </c>
      <c r="E91" s="298">
        <v>3</v>
      </c>
      <c r="F91" s="299"/>
      <c r="G91" s="310"/>
      <c r="H91" s="299"/>
      <c r="I91" s="299"/>
      <c r="J91" s="300"/>
      <c r="K91" s="301"/>
      <c r="L91" s="302"/>
      <c r="M91" s="301"/>
      <c r="N91" s="300"/>
    </row>
    <row r="92" spans="1:14">
      <c r="B92" s="297" t="s">
        <v>109</v>
      </c>
      <c r="C92" s="297">
        <v>0</v>
      </c>
      <c r="D92" s="297">
        <v>-6</v>
      </c>
      <c r="E92" s="298">
        <v>0</v>
      </c>
      <c r="F92" s="299"/>
      <c r="G92" s="304"/>
      <c r="H92" s="299"/>
      <c r="I92" s="299"/>
      <c r="J92" s="300"/>
      <c r="K92" s="301"/>
      <c r="L92" s="302"/>
      <c r="M92" s="301"/>
      <c r="N92" s="300"/>
    </row>
    <row r="93" spans="1:14">
      <c r="B93" s="304" t="s">
        <v>105</v>
      </c>
      <c r="C93" s="304">
        <v>6</v>
      </c>
      <c r="D93" s="304">
        <v>3</v>
      </c>
      <c r="E93" s="304">
        <v>5</v>
      </c>
      <c r="F93" s="304"/>
      <c r="G93" s="304"/>
      <c r="H93" s="304"/>
      <c r="I93" s="304"/>
      <c r="J93" s="305"/>
      <c r="K93" s="301"/>
      <c r="L93" s="302"/>
      <c r="M93" s="301"/>
      <c r="N93" s="306"/>
    </row>
    <row r="94" spans="1:14">
      <c r="B94" s="304" t="s">
        <v>111</v>
      </c>
      <c r="C94" s="304">
        <v>7</v>
      </c>
      <c r="D94" s="304">
        <v>3</v>
      </c>
      <c r="E94" s="304">
        <v>6</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110</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7</v>
      </c>
      <c r="D112" s="309">
        <v>4</v>
      </c>
      <c r="E112" s="309">
        <v>7</v>
      </c>
      <c r="F112" s="309"/>
      <c r="G112" s="309"/>
      <c r="H112" s="309"/>
      <c r="I112" s="309"/>
      <c r="J112" s="306"/>
      <c r="K112" s="306"/>
      <c r="L112" s="313"/>
      <c r="M112" s="306"/>
      <c r="N112" s="306"/>
    </row>
    <row r="113" spans="1:14" ht="15.75" thickBot="1">
      <c r="B113" s="314" t="s">
        <v>110</v>
      </c>
      <c r="C113" s="314">
        <v>4</v>
      </c>
      <c r="D113" s="314">
        <v>1</v>
      </c>
      <c r="E113" s="314">
        <v>5</v>
      </c>
      <c r="F113" s="309"/>
      <c r="G113" s="309"/>
      <c r="H113" s="309"/>
      <c r="I113" s="309"/>
      <c r="J113" s="306"/>
      <c r="K113" s="306"/>
      <c r="L113" s="313"/>
      <c r="M113" s="306"/>
      <c r="N113" s="306"/>
    </row>
    <row r="114" spans="1:14" ht="15.75" thickBot="1">
      <c r="B114" s="315" t="s">
        <v>300</v>
      </c>
      <c r="C114" s="315">
        <v>1</v>
      </c>
      <c r="D114" s="315">
        <v>-4</v>
      </c>
      <c r="E114" s="315">
        <v>0</v>
      </c>
      <c r="F114" s="309"/>
      <c r="G114" s="309"/>
      <c r="H114" s="309"/>
      <c r="I114" s="309"/>
      <c r="J114" s="306"/>
      <c r="K114" s="306"/>
      <c r="L114" s="313"/>
      <c r="M114" s="306"/>
      <c r="N114" s="306"/>
    </row>
    <row r="115" spans="1:14" ht="15.75" thickBot="1">
      <c r="B115" s="316" t="s">
        <v>301</v>
      </c>
      <c r="C115" s="316">
        <v>4</v>
      </c>
      <c r="D115" s="316">
        <v>-1</v>
      </c>
      <c r="E115" s="316">
        <v>3</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315</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88</v>
      </c>
      <c r="E126" s="317"/>
      <c r="F126" s="317"/>
      <c r="G126" s="317"/>
      <c r="H126" s="317"/>
      <c r="I126" s="317"/>
      <c r="J126" s="318"/>
      <c r="K126" s="318"/>
      <c r="L126" s="319"/>
      <c r="M126" s="318"/>
      <c r="N126" s="318"/>
    </row>
    <row r="127" spans="1:14">
      <c r="A127" t="s">
        <v>276</v>
      </c>
      <c r="B127" s="309" t="s">
        <v>87</v>
      </c>
      <c r="C127" s="309"/>
      <c r="D127" s="309" t="s">
        <v>69</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1</v>
      </c>
      <c r="D133" s="309">
        <v>-3</v>
      </c>
      <c r="E133" s="309">
        <v>1</v>
      </c>
      <c r="F133" s="309"/>
      <c r="G133" s="309"/>
      <c r="H133" s="309"/>
      <c r="I133" s="309"/>
      <c r="J133" s="306"/>
      <c r="K133" s="306"/>
      <c r="L133" s="313"/>
      <c r="M133" s="306"/>
      <c r="N133" s="306"/>
    </row>
    <row r="134" spans="2:14">
      <c r="B134" s="309" t="s">
        <v>303</v>
      </c>
      <c r="C134" s="309">
        <v>1</v>
      </c>
      <c r="D134" s="309">
        <v>-3</v>
      </c>
      <c r="E134" s="309">
        <v>1</v>
      </c>
      <c r="F134" s="309"/>
      <c r="G134" s="309"/>
      <c r="H134" s="309"/>
      <c r="I134" s="309"/>
      <c r="J134" s="306"/>
      <c r="K134" s="306"/>
      <c r="L134" s="313"/>
      <c r="M134" s="306"/>
      <c r="N134" s="306"/>
    </row>
    <row r="135" spans="2:14">
      <c r="B135" s="304" t="s">
        <v>88</v>
      </c>
      <c r="C135" s="309">
        <v>7</v>
      </c>
      <c r="D135" s="309">
        <v>3</v>
      </c>
      <c r="E135" s="309">
        <v>5</v>
      </c>
      <c r="F135" s="309"/>
      <c r="G135" s="309"/>
      <c r="H135" s="309"/>
      <c r="I135" s="309"/>
      <c r="J135" s="306"/>
      <c r="K135" s="306"/>
      <c r="L135" s="313"/>
      <c r="M135" s="306"/>
      <c r="N135" s="306"/>
    </row>
    <row r="136" spans="2:14" ht="15.75" thickBot="1">
      <c r="B136" s="309" t="s">
        <v>69</v>
      </c>
      <c r="C136" s="309">
        <v>7</v>
      </c>
      <c r="D136" s="309">
        <v>3</v>
      </c>
      <c r="E136" s="309">
        <v>5</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316</v>
      </c>
      <c r="C140" s="315"/>
      <c r="D140" s="315"/>
      <c r="E140" s="315"/>
      <c r="F140" s="309"/>
      <c r="G140" s="309"/>
      <c r="H140" s="309"/>
      <c r="I140" s="309"/>
      <c r="J140" s="306"/>
      <c r="K140" s="306"/>
      <c r="L140" s="313"/>
      <c r="M140" s="306"/>
      <c r="N140" s="306"/>
    </row>
    <row r="141" spans="2:14" ht="15.75" thickBot="1">
      <c r="B141" s="316"/>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3.xml><?xml version="1.0" encoding="utf-8"?>
<worksheet xmlns="http://schemas.openxmlformats.org/spreadsheetml/2006/main" xmlns:r="http://schemas.openxmlformats.org/officeDocument/2006/relationships">
  <dimension ref="A1:P320"/>
  <sheetViews>
    <sheetView topLeftCell="A36"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336</v>
      </c>
      <c r="C1" s="168"/>
      <c r="D1" s="168"/>
      <c r="E1" s="168"/>
      <c r="F1" s="168"/>
      <c r="G1" s="168"/>
      <c r="H1" s="168"/>
      <c r="I1" s="168"/>
      <c r="J1" s="168"/>
      <c r="K1" s="168"/>
      <c r="L1" s="169"/>
      <c r="M1" s="168"/>
      <c r="N1" s="168"/>
      <c r="P1" s="168">
        <f>SUM(P14:P56)+D11+F7+H11</f>
        <v>170</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Tsjechië</v>
      </c>
      <c r="C4" s="170"/>
      <c r="D4" s="190">
        <f>IF(AND(ISNA(MATCH(B4,Invulblad!$F$44:$F$47,0)),ISNA(MATCH(B4,Invulblad!$J$44:$J$47,0))),0,bonus8)</f>
        <v>10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Frankrijk</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Frankrijk</v>
      </c>
      <c r="C9" s="170"/>
      <c r="D9" s="190">
        <f>IF(AND(ISNA(MATCH(B9,Invulblad!$F$44:$F$47,0)),ISNA(MATCH(B9,Invulblad!$J$44:$J$47,0))),0,bonus8)</f>
        <v>10</v>
      </c>
      <c r="G9" s="170" t="str">
        <f>E56</f>
        <v>Nederland</v>
      </c>
      <c r="H9" s="190">
        <f>IF(AND(ISNA(MATCH(G9,Invulblad!$F$56,0)),ISNA(MATCH(G9,Invulblad!$J$56,0))),0,bonus2)</f>
        <v>0</v>
      </c>
      <c r="M9" s="170"/>
      <c r="N9" s="170"/>
      <c r="P9" s="170"/>
    </row>
    <row r="10" spans="2:16">
      <c r="B10" s="170" t="str">
        <f>G48</f>
        <v>Engeland</v>
      </c>
      <c r="C10" s="170"/>
      <c r="D10" s="190">
        <f>IF(AND(ISNA(MATCH(B10,Invulblad!$F$44:$F$47,0)),ISNA(MATCH(B10,Invulblad!$J$44:$J$47,0))),0,bonus8)</f>
        <v>10</v>
      </c>
      <c r="G10" s="170" t="str">
        <f>G56</f>
        <v>Duitsland</v>
      </c>
      <c r="H10" s="190">
        <f>IF(AND(ISNA(MATCH(G10,Invulblad!$F$56,0)),ISNA(MATCH(G10,Invulblad!$J$56,0))),0,5)</f>
        <v>0</v>
      </c>
      <c r="M10" s="170"/>
      <c r="N10" s="170"/>
      <c r="P10" s="170"/>
    </row>
    <row r="11" spans="2:16">
      <c r="B11" s="173" t="s">
        <v>60</v>
      </c>
      <c r="C11" s="296"/>
      <c r="D11" s="191">
        <f>SUM(D3:D10)</f>
        <v>60</v>
      </c>
      <c r="G11" s="173" t="s">
        <v>66</v>
      </c>
      <c r="H11" s="191">
        <f>SUM(H9:H10)</f>
        <v>0</v>
      </c>
      <c r="M11" s="170"/>
      <c r="N11" s="170"/>
      <c r="P11" s="170"/>
    </row>
    <row r="12" spans="2:16">
      <c r="B12" s="174" t="s">
        <v>19</v>
      </c>
      <c r="C12" s="174"/>
      <c r="D12" s="174"/>
      <c r="G12" s="174"/>
      <c r="H12" s="174"/>
      <c r="I12" s="174"/>
      <c r="J12" s="175" t="str">
        <f>IF(H56&gt;J56,E56,G56)</f>
        <v>Duitsland</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0</v>
      </c>
      <c r="I14" s="183" t="s">
        <v>29</v>
      </c>
      <c r="J14" s="183">
        <v>0</v>
      </c>
      <c r="K14" s="186">
        <f t="shared" ref="K14:K20" si="0">IF(AND(H14="",J14=""),"",IF(OR(H14="",J14=""),"FOUT",IF(H14&gt;J14,"1",IF(H14=J14,3,2))))</f>
        <v>3</v>
      </c>
      <c r="L14" s="184">
        <f>VLOOKUP($B14,Invulblad!$A$11:$S$103,13,0)</f>
        <v>3</v>
      </c>
      <c r="M14" s="185">
        <f>IF(L14&lt;&gt;"",VLOOKUP($B14,Invulblad!$A$11:$S$103,7,0),"")</f>
        <v>1</v>
      </c>
      <c r="N14" s="183" t="s">
        <v>29</v>
      </c>
      <c r="O14" s="185">
        <f>IF(L14&lt;&gt;"",VLOOKUP($B14,Invulblad!$A$11:$S$103,9,0),"")</f>
        <v>1</v>
      </c>
      <c r="P14" s="186">
        <f t="shared" ref="P14:P19" si="1">IF(L14&lt;&gt;"",IF(AND(M14=H14,O14=J14),10,IF(K14=L14,5,0)),"")</f>
        <v>5</v>
      </c>
    </row>
    <row r="15" spans="2:16">
      <c r="B15" s="170">
        <v>2</v>
      </c>
      <c r="C15" s="180" t="s">
        <v>280</v>
      </c>
      <c r="D15" s="181">
        <v>0.86458333333333337</v>
      </c>
      <c r="E15" s="182" t="s">
        <v>221</v>
      </c>
      <c r="F15" s="183" t="s">
        <v>29</v>
      </c>
      <c r="G15" s="170" t="s">
        <v>299</v>
      </c>
      <c r="H15" s="183">
        <v>1</v>
      </c>
      <c r="I15" s="183" t="s">
        <v>29</v>
      </c>
      <c r="J15" s="183">
        <v>1</v>
      </c>
      <c r="K15" s="186">
        <f t="shared" si="0"/>
        <v>3</v>
      </c>
      <c r="L15" s="184" t="str">
        <f>VLOOKUP($B15,Invulblad!$A$11:$S$103,13,0)</f>
        <v>1</v>
      </c>
      <c r="M15" s="185">
        <f>IF(L15&lt;&gt;"",VLOOKUP($B15,Invulblad!$A$11:$S$103,7,0),"")</f>
        <v>4</v>
      </c>
      <c r="N15" s="183" t="s">
        <v>29</v>
      </c>
      <c r="O15" s="185">
        <f>IF(L15&lt;&gt;"",VLOOKUP($B15,Invulblad!$A$11:$S$103,9,0),"")</f>
        <v>1</v>
      </c>
      <c r="P15" s="186">
        <f t="shared" si="1"/>
        <v>0</v>
      </c>
    </row>
    <row r="16" spans="2:16">
      <c r="B16" s="170">
        <v>9</v>
      </c>
      <c r="C16" s="180" t="s">
        <v>281</v>
      </c>
      <c r="D16" s="181">
        <v>0.75</v>
      </c>
      <c r="E16" s="182" t="s">
        <v>68</v>
      </c>
      <c r="F16" s="183" t="s">
        <v>29</v>
      </c>
      <c r="G16" s="170" t="s">
        <v>299</v>
      </c>
      <c r="H16" s="183">
        <v>0</v>
      </c>
      <c r="I16" s="183" t="s">
        <v>29</v>
      </c>
      <c r="J16" s="183">
        <v>1</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0</v>
      </c>
      <c r="I17" s="183" t="s">
        <v>29</v>
      </c>
      <c r="J17" s="183">
        <v>0</v>
      </c>
      <c r="K17" s="186">
        <f t="shared" si="0"/>
        <v>3</v>
      </c>
      <c r="L17" s="184">
        <f>VLOOKUP($B17,Invulblad!$A$11:$S$103,13,0)</f>
        <v>3</v>
      </c>
      <c r="M17" s="185">
        <f>IF(L17&lt;&gt;"",VLOOKUP($B17,Invulblad!$A$11:$S$103,7,0),"")</f>
        <v>1</v>
      </c>
      <c r="N17" s="183" t="s">
        <v>29</v>
      </c>
      <c r="O17" s="185">
        <f>IF(L17&lt;&gt;"",VLOOKUP($B17,Invulblad!$A$11:$S$103,9,0),"")</f>
        <v>1</v>
      </c>
      <c r="P17" s="186">
        <f t="shared" si="1"/>
        <v>5</v>
      </c>
    </row>
    <row r="18" spans="2:16">
      <c r="B18" s="170">
        <v>17</v>
      </c>
      <c r="C18" s="180" t="s">
        <v>282</v>
      </c>
      <c r="D18" s="181">
        <v>0.86458333333333337</v>
      </c>
      <c r="E18" s="182" t="s">
        <v>299</v>
      </c>
      <c r="F18" s="183" t="s">
        <v>29</v>
      </c>
      <c r="G18" s="170" t="s">
        <v>222</v>
      </c>
      <c r="H18" s="183">
        <v>0</v>
      </c>
      <c r="I18" s="183" t="s">
        <v>29</v>
      </c>
      <c r="J18" s="183">
        <v>0</v>
      </c>
      <c r="K18" s="186">
        <f t="shared" si="0"/>
        <v>3</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3</v>
      </c>
      <c r="I22" s="183" t="s">
        <v>29</v>
      </c>
      <c r="J22" s="183">
        <v>1</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1</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0</v>
      </c>
      <c r="I24" s="183" t="s">
        <v>29</v>
      </c>
      <c r="J24" s="183">
        <v>1</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2</v>
      </c>
      <c r="I25" s="183" t="s">
        <v>29</v>
      </c>
      <c r="J25" s="183">
        <v>2</v>
      </c>
      <c r="K25" s="186">
        <f t="shared" si="2"/>
        <v>3</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1</v>
      </c>
      <c r="I26" s="183" t="s">
        <v>29</v>
      </c>
      <c r="J26" s="183">
        <v>3</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4</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0</v>
      </c>
      <c r="I30" s="183" t="s">
        <v>29</v>
      </c>
      <c r="J30" s="183">
        <v>1</v>
      </c>
      <c r="K30" s="186">
        <f t="shared" ref="K30:K35" si="4">IF(AND(H30="",J30=""),"",IF(OR(H30="",J30=""),"FOUT",IF(H30&gt;J30,"1",IF(H30=J30,3,2))))</f>
        <v>2</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1</v>
      </c>
      <c r="I31" s="183" t="s">
        <v>29</v>
      </c>
      <c r="J31" s="183">
        <v>0</v>
      </c>
      <c r="K31" s="186" t="str">
        <f t="shared" si="4"/>
        <v>1</v>
      </c>
      <c r="L31" s="184">
        <f>VLOOKUP($B31,Invulblad!$A$11:$S$103,13,0)</f>
        <v>2</v>
      </c>
      <c r="M31" s="185">
        <f>IF(L31&lt;&gt;"",VLOOKUP($B31,Invulblad!$A$11:$S$103,7,0),"")</f>
        <v>1</v>
      </c>
      <c r="N31" s="183" t="s">
        <v>29</v>
      </c>
      <c r="O31" s="185">
        <f>IF(L31&lt;&gt;"",VLOOKUP($B31,Invulblad!$A$11:$S$103,9,0),"")</f>
        <v>3</v>
      </c>
      <c r="P31" s="186">
        <f t="shared" si="5"/>
        <v>0</v>
      </c>
    </row>
    <row r="32" spans="2:16">
      <c r="B32" s="170">
        <v>13</v>
      </c>
      <c r="C32" s="180" t="s">
        <v>287</v>
      </c>
      <c r="D32" s="181">
        <v>0.75</v>
      </c>
      <c r="E32" s="182" t="s">
        <v>110</v>
      </c>
      <c r="F32" s="183" t="s">
        <v>29</v>
      </c>
      <c r="G32" s="170" t="s">
        <v>301</v>
      </c>
      <c r="H32" s="183">
        <v>2</v>
      </c>
      <c r="I32" s="183" t="s">
        <v>29</v>
      </c>
      <c r="J32" s="183">
        <v>1</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2</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0</v>
      </c>
      <c r="I34" s="183" t="s">
        <v>29</v>
      </c>
      <c r="J34" s="183">
        <v>2</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0</v>
      </c>
      <c r="I35" s="183" t="s">
        <v>29</v>
      </c>
      <c r="J35" s="183">
        <v>1</v>
      </c>
      <c r="K35" s="186">
        <f t="shared" si="4"/>
        <v>2</v>
      </c>
      <c r="L35" s="184" t="str">
        <f>VLOOKUP($B35,Invulblad!$A$11:$S$103,13,0)</f>
        <v>1</v>
      </c>
      <c r="M35" s="185">
        <f>IF(L35&lt;&gt;"",VLOOKUP($B35,Invulblad!$A$11:$S$103,7,0),"")</f>
        <v>2</v>
      </c>
      <c r="N35" s="183" t="s">
        <v>29</v>
      </c>
      <c r="O35" s="185">
        <f>IF(L35&lt;&gt;"",VLOOKUP($B35,Invulblad!$A$11:$S$103,9,0),"")</f>
        <v>0</v>
      </c>
      <c r="P35" s="186">
        <f t="shared" si="5"/>
        <v>0</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2</v>
      </c>
      <c r="I38" s="183" t="s">
        <v>29</v>
      </c>
      <c r="J38" s="183">
        <v>1</v>
      </c>
      <c r="K38" s="186" t="str">
        <f t="shared" ref="K38:K43" si="6">IF(AND(H38="",J38=""),"",IF(OR(H38="",J38=""),"FOUT",IF(H38&gt;J38,"1",IF(H38=J38,3,2))))</f>
        <v>1</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1</v>
      </c>
      <c r="I39" s="183" t="s">
        <v>29</v>
      </c>
      <c r="J39" s="183">
        <v>1</v>
      </c>
      <c r="K39" s="186">
        <f t="shared" si="6"/>
        <v>3</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1</v>
      </c>
      <c r="I40" s="183" t="s">
        <v>29</v>
      </c>
      <c r="J40" s="183">
        <v>3</v>
      </c>
      <c r="K40" s="186">
        <f t="shared" si="6"/>
        <v>2</v>
      </c>
      <c r="L40" s="184">
        <f>VLOOKUP($B40,Invulblad!$A$11:$S$103,13,0)</f>
        <v>2</v>
      </c>
      <c r="M40" s="185">
        <f>IF(L40&lt;&gt;"",VLOOKUP($B40,Invulblad!$A$11:$S$103,7,0),"")</f>
        <v>2</v>
      </c>
      <c r="N40" s="183" t="s">
        <v>29</v>
      </c>
      <c r="O40" s="185">
        <f>IF(L40&lt;&gt;"",VLOOKUP($B40,Invulblad!$A$11:$S$103,9,0),"")</f>
        <v>3</v>
      </c>
      <c r="P40" s="186">
        <f t="shared" si="7"/>
        <v>5</v>
      </c>
    </row>
    <row r="41" spans="2:16">
      <c r="B41" s="170">
        <v>16</v>
      </c>
      <c r="C41" s="180" t="s">
        <v>290</v>
      </c>
      <c r="D41" s="181">
        <v>0.75</v>
      </c>
      <c r="E41" s="182" t="s">
        <v>302</v>
      </c>
      <c r="F41" s="183" t="s">
        <v>29</v>
      </c>
      <c r="G41" s="170" t="s">
        <v>88</v>
      </c>
      <c r="H41" s="183">
        <v>1</v>
      </c>
      <c r="I41" s="183" t="s">
        <v>29</v>
      </c>
      <c r="J41" s="183">
        <v>2</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3</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183">
        <v>1</v>
      </c>
      <c r="I43" s="183" t="s">
        <v>29</v>
      </c>
      <c r="J43" s="183">
        <v>2</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77</v>
      </c>
      <c r="H46" s="183">
        <v>1</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105</v>
      </c>
      <c r="F47" s="183" t="s">
        <v>29</v>
      </c>
      <c r="G47" s="170" t="s">
        <v>299</v>
      </c>
      <c r="H47" s="183">
        <v>2</v>
      </c>
      <c r="I47" s="183" t="s">
        <v>29</v>
      </c>
      <c r="J47" s="183">
        <v>1</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69</v>
      </c>
      <c r="H48" s="183">
        <v>2</v>
      </c>
      <c r="I48" s="183" t="s">
        <v>29</v>
      </c>
      <c r="J48" s="183">
        <v>1</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6">
      <c r="B49" s="170">
        <v>28</v>
      </c>
      <c r="C49" s="180" t="s">
        <v>295</v>
      </c>
      <c r="D49" s="181">
        <v>0.86458333333333337</v>
      </c>
      <c r="E49" s="182" t="s">
        <v>88</v>
      </c>
      <c r="F49" s="183" t="s">
        <v>29</v>
      </c>
      <c r="G49" s="170" t="s">
        <v>110</v>
      </c>
      <c r="H49" s="183">
        <v>1</v>
      </c>
      <c r="I49" s="183" t="s">
        <v>29</v>
      </c>
      <c r="J49" s="183">
        <v>0</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77</v>
      </c>
      <c r="F52" s="183" t="s">
        <v>29</v>
      </c>
      <c r="G52" s="170" t="s">
        <v>84</v>
      </c>
      <c r="H52" s="183">
        <v>2</v>
      </c>
      <c r="I52" s="183" t="s">
        <v>29</v>
      </c>
      <c r="J52" s="183">
        <v>0</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105</v>
      </c>
      <c r="F53" s="183" t="s">
        <v>29</v>
      </c>
      <c r="G53" s="170" t="s">
        <v>88</v>
      </c>
      <c r="H53" s="183">
        <v>2</v>
      </c>
      <c r="I53" s="183" t="s">
        <v>29</v>
      </c>
      <c r="J53" s="183">
        <v>0</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77</v>
      </c>
      <c r="F56" s="183" t="s">
        <v>29</v>
      </c>
      <c r="G56" s="170" t="s">
        <v>105</v>
      </c>
      <c r="H56" s="183">
        <v>1</v>
      </c>
      <c r="I56" s="183" t="s">
        <v>29</v>
      </c>
      <c r="J56" s="183">
        <v>2</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299</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3</v>
      </c>
      <c r="D70" s="304">
        <v>0</v>
      </c>
      <c r="E70" s="304">
        <v>0</v>
      </c>
      <c r="F70" s="304"/>
      <c r="G70" s="304"/>
      <c r="H70" s="304"/>
      <c r="I70" s="304"/>
      <c r="J70" s="305"/>
      <c r="K70" s="301"/>
      <c r="L70" s="302"/>
      <c r="M70" s="301"/>
      <c r="N70" s="300"/>
    </row>
    <row r="71" spans="2:14">
      <c r="B71" s="297" t="s">
        <v>68</v>
      </c>
      <c r="C71" s="297">
        <v>1</v>
      </c>
      <c r="D71" s="297">
        <v>-3</v>
      </c>
      <c r="E71" s="298">
        <v>0</v>
      </c>
      <c r="F71" s="299"/>
      <c r="G71" s="297"/>
      <c r="H71" s="299"/>
      <c r="I71" s="299"/>
      <c r="J71" s="300"/>
      <c r="K71" s="301"/>
      <c r="L71" s="302"/>
      <c r="M71" s="301"/>
      <c r="N71" s="300"/>
    </row>
    <row r="72" spans="2:14">
      <c r="B72" s="297" t="s">
        <v>221</v>
      </c>
      <c r="C72" s="297">
        <v>5</v>
      </c>
      <c r="D72" s="297">
        <v>2</v>
      </c>
      <c r="E72" s="298">
        <v>3</v>
      </c>
      <c r="F72" s="299"/>
      <c r="G72" s="297"/>
      <c r="H72" s="299"/>
      <c r="I72" s="299"/>
      <c r="J72" s="300"/>
      <c r="K72" s="301"/>
      <c r="L72" s="302"/>
      <c r="M72" s="301"/>
      <c r="N72" s="300"/>
    </row>
    <row r="73" spans="2:14">
      <c r="B73" s="297" t="s">
        <v>299</v>
      </c>
      <c r="C73" s="297">
        <v>5</v>
      </c>
      <c r="D73" s="297">
        <v>1</v>
      </c>
      <c r="E73" s="298">
        <v>2</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322</v>
      </c>
      <c r="C77" s="304"/>
      <c r="D77" s="304"/>
      <c r="E77" s="304"/>
      <c r="F77" s="304"/>
      <c r="G77" s="304"/>
      <c r="H77" s="304"/>
      <c r="I77" s="304"/>
      <c r="J77" s="305"/>
      <c r="K77" s="301"/>
      <c r="L77" s="302"/>
      <c r="M77" s="301"/>
      <c r="N77" s="300"/>
    </row>
    <row r="78" spans="2:14">
      <c r="B78" s="304"/>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t="s">
        <v>94</v>
      </c>
      <c r="C81" s="297"/>
      <c r="D81" s="297"/>
      <c r="E81" s="307"/>
      <c r="F81" s="299"/>
      <c r="G81" s="297"/>
      <c r="H81" s="299"/>
      <c r="I81" s="299"/>
      <c r="J81" s="300"/>
      <c r="K81" s="301"/>
      <c r="L81" s="302"/>
      <c r="M81" s="301"/>
      <c r="N81" s="300"/>
    </row>
    <row r="82" spans="1:14">
      <c r="B82" s="297"/>
      <c r="C82" s="297"/>
      <c r="D82" s="297"/>
      <c r="E82" s="307"/>
      <c r="F82" s="299"/>
      <c r="G82" s="297"/>
      <c r="H82" s="299"/>
      <c r="I82" s="299"/>
      <c r="J82" s="300"/>
      <c r="K82" s="301"/>
      <c r="L82" s="302"/>
      <c r="M82" s="301"/>
      <c r="N82" s="300"/>
    </row>
    <row r="83" spans="1:14">
      <c r="A83" t="s">
        <v>271</v>
      </c>
      <c r="B83" s="297" t="s">
        <v>86</v>
      </c>
      <c r="C83" s="297"/>
      <c r="D83" s="297" t="s">
        <v>105</v>
      </c>
      <c r="E83" s="298"/>
      <c r="F83" s="299"/>
      <c r="G83" s="297"/>
      <c r="H83" s="299"/>
      <c r="I83" s="299"/>
      <c r="J83" s="300"/>
      <c r="K83" s="301"/>
      <c r="L83" s="302"/>
      <c r="M83" s="301"/>
      <c r="N83" s="300"/>
    </row>
    <row r="84" spans="1:14">
      <c r="A84" t="s">
        <v>272</v>
      </c>
      <c r="B84" s="297" t="s">
        <v>87</v>
      </c>
      <c r="C84" s="297"/>
      <c r="D84" s="297" t="s">
        <v>77</v>
      </c>
      <c r="E84" s="307"/>
      <c r="F84" s="299"/>
      <c r="G84" s="297"/>
      <c r="H84" s="299"/>
      <c r="I84" s="299"/>
      <c r="J84" s="300"/>
      <c r="K84" s="301"/>
      <c r="L84" s="302"/>
      <c r="M84" s="301"/>
      <c r="N84" s="300"/>
    </row>
    <row r="85" spans="1:14">
      <c r="B85" s="297"/>
      <c r="C85" s="297"/>
      <c r="D85" s="297"/>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t="s">
        <v>95</v>
      </c>
      <c r="C87" s="304"/>
      <c r="D87" s="304"/>
      <c r="E87" s="304"/>
      <c r="F87" s="304"/>
      <c r="G87" s="304"/>
      <c r="H87" s="304"/>
      <c r="I87" s="304"/>
      <c r="J87" s="305"/>
      <c r="K87" s="301"/>
      <c r="L87" s="302"/>
      <c r="M87" s="301"/>
      <c r="N87" s="300"/>
    </row>
    <row r="88" spans="1:14">
      <c r="B88" s="304"/>
      <c r="C88" s="304"/>
      <c r="D88" s="304"/>
      <c r="E88" s="304"/>
      <c r="F88" s="304"/>
      <c r="G88" s="304"/>
      <c r="H88" s="304"/>
      <c r="I88" s="304"/>
      <c r="J88" s="305"/>
      <c r="K88" s="301"/>
      <c r="L88" s="302"/>
      <c r="M88" s="301"/>
      <c r="N88" s="300"/>
    </row>
    <row r="89" spans="1:14">
      <c r="B89" s="297" t="s">
        <v>90</v>
      </c>
      <c r="C89" s="297" t="s">
        <v>305</v>
      </c>
      <c r="D89" s="297" t="s">
        <v>306</v>
      </c>
      <c r="E89" s="298" t="s">
        <v>91</v>
      </c>
      <c r="F89" s="299"/>
      <c r="G89" s="310"/>
      <c r="H89" s="299"/>
      <c r="I89" s="299"/>
      <c r="J89" s="300"/>
      <c r="K89" s="301"/>
      <c r="L89" s="302"/>
      <c r="M89" s="301"/>
      <c r="N89" s="300"/>
    </row>
    <row r="90" spans="1:14">
      <c r="B90" s="297" t="s">
        <v>77</v>
      </c>
      <c r="C90" s="297">
        <v>7</v>
      </c>
      <c r="D90" s="297">
        <v>4</v>
      </c>
      <c r="E90" s="298">
        <v>8</v>
      </c>
      <c r="F90" s="299"/>
      <c r="G90" s="310"/>
      <c r="H90" s="299"/>
      <c r="I90" s="299"/>
      <c r="J90" s="300"/>
      <c r="K90" s="301"/>
      <c r="L90" s="302"/>
      <c r="M90" s="301"/>
      <c r="N90" s="300"/>
    </row>
    <row r="91" spans="1:14">
      <c r="B91" s="297" t="s">
        <v>109</v>
      </c>
      <c r="C91" s="297">
        <v>0</v>
      </c>
      <c r="D91" s="297">
        <v>-7</v>
      </c>
      <c r="E91" s="298">
        <v>1</v>
      </c>
      <c r="F91" s="299"/>
      <c r="G91" s="310"/>
      <c r="H91" s="299"/>
      <c r="I91" s="299"/>
      <c r="J91" s="300"/>
      <c r="K91" s="301"/>
      <c r="L91" s="302"/>
      <c r="M91" s="301"/>
      <c r="N91" s="300"/>
    </row>
    <row r="92" spans="1:14">
      <c r="B92" s="297" t="s">
        <v>105</v>
      </c>
      <c r="C92" s="297">
        <v>7</v>
      </c>
      <c r="D92" s="297">
        <v>5</v>
      </c>
      <c r="E92" s="298">
        <v>8</v>
      </c>
      <c r="F92" s="299"/>
      <c r="G92" s="304"/>
      <c r="H92" s="299"/>
      <c r="I92" s="299"/>
      <c r="J92" s="300"/>
      <c r="K92" s="301"/>
      <c r="L92" s="302"/>
      <c r="M92" s="301"/>
      <c r="N92" s="300"/>
    </row>
    <row r="93" spans="1:14">
      <c r="B93" s="304" t="s">
        <v>111</v>
      </c>
      <c r="C93" s="304">
        <v>3</v>
      </c>
      <c r="D93" s="304">
        <v>-2</v>
      </c>
      <c r="E93" s="304">
        <v>3</v>
      </c>
      <c r="F93" s="304"/>
      <c r="G93" s="304"/>
      <c r="H93" s="304"/>
      <c r="I93" s="304"/>
      <c r="J93" s="305"/>
      <c r="K93" s="301"/>
      <c r="L93" s="302"/>
      <c r="M93" s="301"/>
      <c r="N93" s="306"/>
    </row>
    <row r="94" spans="1:14">
      <c r="B94" s="304"/>
      <c r="C94" s="304"/>
      <c r="D94" s="304"/>
      <c r="E94" s="304"/>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t="s">
        <v>96</v>
      </c>
      <c r="C96" s="297"/>
      <c r="D96" s="297"/>
      <c r="E96" s="307"/>
      <c r="F96" s="299"/>
      <c r="G96" s="297"/>
      <c r="H96" s="299"/>
      <c r="I96" s="299"/>
      <c r="J96" s="300"/>
      <c r="K96" s="301"/>
      <c r="L96" s="302"/>
      <c r="M96" s="301"/>
      <c r="N96" s="300"/>
    </row>
    <row r="97" spans="1:14">
      <c r="B97" s="304" t="s">
        <v>312</v>
      </c>
      <c r="C97" s="304"/>
      <c r="D97" s="304"/>
      <c r="E97" s="304"/>
      <c r="F97" s="304"/>
      <c r="G97" s="304"/>
      <c r="H97" s="304"/>
      <c r="I97" s="304"/>
      <c r="J97" s="305"/>
      <c r="K97" s="301"/>
      <c r="L97" s="302"/>
      <c r="M97" s="301"/>
      <c r="N97" s="300"/>
    </row>
    <row r="98" spans="1:14">
      <c r="B98" s="304"/>
      <c r="C98" s="304"/>
      <c r="D98" s="304"/>
      <c r="E98" s="304"/>
      <c r="F98" s="304"/>
      <c r="G98" s="304"/>
      <c r="H98" s="304"/>
      <c r="I98" s="304"/>
      <c r="J98" s="305"/>
      <c r="K98" s="301"/>
      <c r="L98" s="302"/>
      <c r="M98" s="301"/>
      <c r="N98" s="300"/>
    </row>
    <row r="99" spans="1:14">
      <c r="B99" s="297"/>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t="s">
        <v>99</v>
      </c>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A103" t="s">
        <v>273</v>
      </c>
      <c r="B103" s="298" t="s">
        <v>86</v>
      </c>
      <c r="C103" s="298"/>
      <c r="D103" s="298" t="s">
        <v>84</v>
      </c>
      <c r="E103" s="298"/>
      <c r="F103" s="298"/>
      <c r="G103" s="298"/>
      <c r="H103" s="298"/>
      <c r="I103" s="298"/>
      <c r="J103" s="311"/>
      <c r="K103" s="311"/>
      <c r="L103" s="312"/>
      <c r="M103" s="301"/>
      <c r="N103" s="300"/>
    </row>
    <row r="104" spans="1:14">
      <c r="A104" t="s">
        <v>274</v>
      </c>
      <c r="B104" s="309" t="s">
        <v>87</v>
      </c>
      <c r="C104" s="309"/>
      <c r="D104" s="309" t="s">
        <v>110</v>
      </c>
      <c r="E104" s="309"/>
      <c r="F104" s="309"/>
      <c r="G104" s="309"/>
      <c r="H104" s="309"/>
      <c r="I104" s="309"/>
      <c r="J104" s="306"/>
      <c r="K104" s="306"/>
      <c r="L104" s="313"/>
      <c r="M104" s="301"/>
      <c r="N104" s="300"/>
    </row>
    <row r="105" spans="1:14">
      <c r="B105" s="304"/>
      <c r="C105" s="309"/>
      <c r="D105" s="309"/>
      <c r="E105" s="309"/>
      <c r="F105" s="309"/>
      <c r="G105" s="309"/>
      <c r="H105" s="309"/>
      <c r="I105" s="309"/>
      <c r="J105" s="306"/>
      <c r="K105" s="306"/>
      <c r="L105" s="313"/>
      <c r="M105" s="301"/>
      <c r="N105" s="300"/>
    </row>
    <row r="106" spans="1:14">
      <c r="B106" s="304"/>
      <c r="C106" s="309"/>
      <c r="D106" s="309"/>
      <c r="E106" s="309"/>
      <c r="F106" s="309"/>
      <c r="G106" s="309"/>
      <c r="H106" s="309"/>
      <c r="I106" s="309"/>
      <c r="J106" s="306"/>
      <c r="K106" s="306"/>
      <c r="L106" s="313"/>
      <c r="M106" s="306"/>
      <c r="N106" s="306"/>
    </row>
    <row r="107" spans="1:14">
      <c r="B107" s="309" t="s">
        <v>100</v>
      </c>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90</v>
      </c>
      <c r="C109" s="309" t="s">
        <v>305</v>
      </c>
      <c r="D109" s="309" t="s">
        <v>306</v>
      </c>
      <c r="E109" s="309" t="s">
        <v>91</v>
      </c>
      <c r="F109" s="309"/>
      <c r="G109" s="309"/>
      <c r="H109" s="309"/>
      <c r="I109" s="309"/>
      <c r="J109" s="306"/>
      <c r="K109" s="306"/>
      <c r="L109" s="313"/>
      <c r="M109" s="306"/>
      <c r="N109" s="306"/>
    </row>
    <row r="110" spans="1:14">
      <c r="B110" s="309" t="s">
        <v>84</v>
      </c>
      <c r="C110" s="309">
        <v>6</v>
      </c>
      <c r="D110" s="309">
        <v>3</v>
      </c>
      <c r="E110" s="309">
        <v>4</v>
      </c>
      <c r="F110" s="309"/>
      <c r="G110" s="309"/>
      <c r="H110" s="309"/>
      <c r="I110" s="309"/>
      <c r="J110" s="306"/>
      <c r="K110" s="306"/>
      <c r="L110" s="313"/>
      <c r="M110" s="306"/>
      <c r="N110" s="306"/>
    </row>
    <row r="111" spans="1:14">
      <c r="B111" s="304" t="s">
        <v>110</v>
      </c>
      <c r="C111" s="309">
        <v>6</v>
      </c>
      <c r="D111" s="309">
        <v>1</v>
      </c>
      <c r="E111" s="309">
        <v>3</v>
      </c>
      <c r="F111" s="309"/>
      <c r="G111" s="309"/>
      <c r="H111" s="309"/>
      <c r="I111" s="309"/>
      <c r="J111" s="306"/>
      <c r="K111" s="306"/>
      <c r="L111" s="313"/>
      <c r="M111" s="306"/>
      <c r="N111" s="306"/>
    </row>
    <row r="112" spans="1:14" ht="15.75" thickBot="1">
      <c r="B112" s="309" t="s">
        <v>300</v>
      </c>
      <c r="C112" s="309">
        <v>6</v>
      </c>
      <c r="D112" s="309">
        <v>0</v>
      </c>
      <c r="E112" s="309">
        <v>2</v>
      </c>
      <c r="F112" s="309"/>
      <c r="G112" s="309"/>
      <c r="H112" s="309"/>
      <c r="I112" s="309"/>
      <c r="J112" s="306"/>
      <c r="K112" s="306"/>
      <c r="L112" s="313"/>
      <c r="M112" s="306"/>
      <c r="N112" s="306"/>
    </row>
    <row r="113" spans="1:14" ht="15.75" thickBot="1">
      <c r="B113" s="314" t="s">
        <v>301</v>
      </c>
      <c r="C113" s="314">
        <v>0</v>
      </c>
      <c r="D113" s="314">
        <v>-4</v>
      </c>
      <c r="E113" s="314">
        <v>1</v>
      </c>
      <c r="F113" s="309"/>
      <c r="G113" s="309"/>
      <c r="H113" s="309"/>
      <c r="I113" s="309"/>
      <c r="J113" s="306"/>
      <c r="K113" s="306"/>
      <c r="L113" s="313"/>
      <c r="M113" s="306"/>
      <c r="N113" s="306"/>
    </row>
    <row r="114" spans="1:14" ht="15.75" thickBot="1">
      <c r="B114" s="315"/>
      <c r="C114" s="315"/>
      <c r="D114" s="315"/>
      <c r="E114" s="315"/>
      <c r="F114" s="309"/>
      <c r="G114" s="309"/>
      <c r="H114" s="309"/>
      <c r="I114" s="309"/>
      <c r="J114" s="306"/>
      <c r="K114" s="306"/>
      <c r="L114" s="313"/>
      <c r="M114" s="306"/>
      <c r="N114" s="306"/>
    </row>
    <row r="115" spans="1:14" ht="15.75" thickBot="1">
      <c r="B115" s="316"/>
      <c r="C115" s="316"/>
      <c r="D115" s="316"/>
      <c r="E115" s="316"/>
      <c r="F115" s="309"/>
      <c r="G115" s="309"/>
      <c r="H115" s="309"/>
      <c r="I115" s="309"/>
      <c r="J115" s="306"/>
      <c r="K115" s="306"/>
      <c r="L115" s="313"/>
      <c r="M115" s="306"/>
      <c r="N115" s="306"/>
    </row>
    <row r="116" spans="1:14" ht="15.75" thickBot="1">
      <c r="B116" s="315" t="s">
        <v>101</v>
      </c>
      <c r="C116" s="315"/>
      <c r="D116" s="315"/>
      <c r="E116" s="315"/>
      <c r="F116" s="309"/>
      <c r="G116" s="309"/>
      <c r="H116" s="309"/>
      <c r="I116" s="309"/>
      <c r="J116" s="306"/>
      <c r="K116" s="306"/>
      <c r="L116" s="313"/>
      <c r="M116" s="306"/>
      <c r="N116" s="306"/>
    </row>
    <row r="117" spans="1:14" ht="15.75" thickBot="1">
      <c r="B117" s="316" t="s">
        <v>333</v>
      </c>
      <c r="C117" s="316"/>
      <c r="D117" s="316"/>
      <c r="E117" s="316"/>
      <c r="F117" s="309"/>
      <c r="G117" s="309"/>
      <c r="H117" s="309"/>
      <c r="I117" s="309"/>
      <c r="J117" s="306"/>
      <c r="K117" s="306"/>
      <c r="L117" s="313"/>
      <c r="M117" s="306"/>
      <c r="N117" s="306"/>
    </row>
    <row r="118" spans="1:14">
      <c r="B118" s="309" t="s">
        <v>334</v>
      </c>
      <c r="C118" s="309"/>
      <c r="D118" s="309"/>
      <c r="E118" s="309"/>
      <c r="F118" s="309"/>
      <c r="G118" s="309"/>
      <c r="H118" s="309"/>
      <c r="I118" s="309"/>
      <c r="J118" s="306"/>
      <c r="K118" s="306"/>
      <c r="L118" s="313"/>
      <c r="M118" s="306"/>
      <c r="N118" s="306"/>
    </row>
    <row r="119" spans="1:14">
      <c r="B119" s="309"/>
      <c r="C119" s="309"/>
      <c r="D119" s="309"/>
      <c r="E119" s="309"/>
      <c r="F119" s="309"/>
      <c r="G119" s="309"/>
      <c r="H119" s="309"/>
      <c r="I119" s="309"/>
      <c r="J119" s="306"/>
      <c r="K119" s="306"/>
      <c r="L119" s="313"/>
      <c r="M119" s="306"/>
      <c r="N119" s="306"/>
    </row>
    <row r="120" spans="1:14">
      <c r="B120" s="304"/>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t="s">
        <v>104</v>
      </c>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A124" t="s">
        <v>275</v>
      </c>
      <c r="B124" s="309" t="s">
        <v>86</v>
      </c>
      <c r="C124" s="309"/>
      <c r="D124" s="309" t="s">
        <v>88</v>
      </c>
      <c r="E124" s="309"/>
      <c r="F124" s="309"/>
      <c r="G124" s="309"/>
      <c r="H124" s="309"/>
      <c r="I124" s="309"/>
      <c r="J124" s="306"/>
      <c r="K124" s="306"/>
      <c r="L124" s="313"/>
      <c r="M124" s="306"/>
      <c r="N124" s="306"/>
    </row>
    <row r="125" spans="1:14">
      <c r="A125" t="s">
        <v>276</v>
      </c>
      <c r="B125" s="309" t="s">
        <v>87</v>
      </c>
      <c r="C125" s="309"/>
      <c r="D125" s="309" t="s">
        <v>69</v>
      </c>
      <c r="E125" s="309"/>
      <c r="F125" s="309"/>
      <c r="G125" s="309"/>
      <c r="H125" s="309"/>
      <c r="I125" s="309"/>
      <c r="J125" s="306"/>
      <c r="K125" s="306"/>
      <c r="L125" s="313"/>
      <c r="M125" s="306"/>
      <c r="N125" s="306"/>
    </row>
    <row r="126" spans="1:14">
      <c r="B126" s="317"/>
      <c r="C126" s="317"/>
      <c r="D126" s="317"/>
      <c r="E126" s="317"/>
      <c r="F126" s="317"/>
      <c r="G126" s="317"/>
      <c r="H126" s="317"/>
      <c r="I126" s="317"/>
      <c r="J126" s="318"/>
      <c r="K126" s="318"/>
      <c r="L126" s="319"/>
      <c r="M126" s="318"/>
      <c r="N126" s="318"/>
    </row>
    <row r="127" spans="1:14">
      <c r="B127" s="309"/>
      <c r="C127" s="309"/>
      <c r="D127" s="309"/>
      <c r="E127" s="309"/>
      <c r="F127" s="309"/>
      <c r="G127" s="309"/>
      <c r="H127" s="309"/>
      <c r="I127" s="309"/>
      <c r="J127" s="306"/>
      <c r="K127" s="306"/>
      <c r="L127" s="313"/>
      <c r="M127" s="306"/>
      <c r="N127" s="306"/>
    </row>
    <row r="128" spans="1:14">
      <c r="B128" s="309" t="s">
        <v>106</v>
      </c>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90</v>
      </c>
      <c r="C130" s="309" t="s">
        <v>305</v>
      </c>
      <c r="D130" s="309" t="s">
        <v>306</v>
      </c>
      <c r="E130" s="309" t="s">
        <v>91</v>
      </c>
      <c r="F130" s="309"/>
      <c r="G130" s="309"/>
      <c r="H130" s="309"/>
      <c r="I130" s="309"/>
      <c r="J130" s="306"/>
      <c r="K130" s="306"/>
      <c r="L130" s="313"/>
      <c r="M130" s="306"/>
      <c r="N130" s="306"/>
    </row>
    <row r="131" spans="2:14">
      <c r="B131" s="309" t="s">
        <v>302</v>
      </c>
      <c r="C131" s="309">
        <v>1</v>
      </c>
      <c r="D131" s="304">
        <v>-4</v>
      </c>
      <c r="E131" s="309">
        <v>2</v>
      </c>
      <c r="F131" s="309"/>
      <c r="G131" s="309"/>
      <c r="H131" s="309"/>
      <c r="I131" s="309"/>
      <c r="J131" s="306"/>
      <c r="K131" s="306"/>
      <c r="L131" s="313"/>
      <c r="M131" s="306"/>
      <c r="N131" s="306"/>
    </row>
    <row r="132" spans="2:14">
      <c r="B132" s="309" t="s">
        <v>303</v>
      </c>
      <c r="C132" s="309">
        <v>1</v>
      </c>
      <c r="D132" s="304">
        <v>-3</v>
      </c>
      <c r="E132" s="309">
        <v>3</v>
      </c>
      <c r="F132" s="309"/>
      <c r="G132" s="309"/>
      <c r="H132" s="309"/>
      <c r="I132" s="309"/>
      <c r="J132" s="306"/>
      <c r="K132" s="306"/>
      <c r="L132" s="313"/>
      <c r="M132" s="306"/>
      <c r="N132" s="306"/>
    </row>
    <row r="133" spans="2:14">
      <c r="B133" s="309" t="s">
        <v>88</v>
      </c>
      <c r="C133" s="309">
        <v>9</v>
      </c>
      <c r="D133" s="309">
        <v>3</v>
      </c>
      <c r="E133" s="309">
        <v>6</v>
      </c>
      <c r="F133" s="309"/>
      <c r="G133" s="309"/>
      <c r="H133" s="309"/>
      <c r="I133" s="309"/>
      <c r="J133" s="306"/>
      <c r="K133" s="306"/>
      <c r="L133" s="313"/>
      <c r="M133" s="306"/>
      <c r="N133" s="306"/>
    </row>
    <row r="134" spans="2:14">
      <c r="B134" s="309" t="s">
        <v>69</v>
      </c>
      <c r="C134" s="309">
        <v>6</v>
      </c>
      <c r="D134" s="309">
        <v>4</v>
      </c>
      <c r="E134" s="309">
        <v>7</v>
      </c>
      <c r="F134" s="309"/>
      <c r="G134" s="309"/>
      <c r="H134" s="309"/>
      <c r="I134" s="309"/>
      <c r="J134" s="306"/>
      <c r="K134" s="306"/>
      <c r="L134" s="313"/>
      <c r="M134" s="306"/>
      <c r="N134" s="306"/>
    </row>
    <row r="135" spans="2:14">
      <c r="B135" s="304"/>
      <c r="C135" s="309"/>
      <c r="D135" s="309"/>
      <c r="E135" s="309"/>
      <c r="F135" s="309"/>
      <c r="G135" s="309"/>
      <c r="H135" s="309"/>
      <c r="I135" s="309"/>
      <c r="J135" s="306"/>
      <c r="K135" s="306"/>
      <c r="L135" s="313"/>
      <c r="M135" s="306"/>
      <c r="N135" s="306"/>
    </row>
    <row r="136" spans="2:14" ht="15.75" thickBot="1">
      <c r="B136" s="309"/>
      <c r="C136" s="309"/>
      <c r="D136" s="309"/>
      <c r="E136" s="309"/>
      <c r="F136" s="309"/>
      <c r="G136" s="309"/>
      <c r="H136" s="309"/>
      <c r="I136" s="309"/>
      <c r="J136" s="306"/>
      <c r="K136" s="306"/>
      <c r="L136" s="313"/>
      <c r="M136" s="306"/>
      <c r="N136" s="306"/>
    </row>
    <row r="137" spans="2:14" ht="15.75" thickBot="1">
      <c r="B137" s="314" t="s">
        <v>107</v>
      </c>
      <c r="C137" s="314"/>
      <c r="D137" s="314"/>
      <c r="E137" s="314"/>
      <c r="F137" s="309"/>
      <c r="G137" s="309"/>
      <c r="H137" s="309"/>
      <c r="I137" s="309"/>
      <c r="J137" s="306"/>
      <c r="K137" s="306"/>
      <c r="L137" s="313"/>
      <c r="M137" s="306"/>
      <c r="N137" s="306"/>
    </row>
    <row r="138" spans="2:14" ht="15.75" thickBot="1">
      <c r="B138" s="315" t="s">
        <v>112</v>
      </c>
      <c r="C138" s="315"/>
      <c r="D138" s="315"/>
      <c r="E138" s="315"/>
      <c r="F138" s="309"/>
      <c r="G138" s="309"/>
      <c r="H138" s="309"/>
      <c r="I138" s="309"/>
      <c r="J138" s="306"/>
      <c r="K138" s="306"/>
      <c r="L138" s="313"/>
      <c r="M138" s="306"/>
      <c r="N138" s="306"/>
    </row>
    <row r="139" spans="2:14" ht="15.75" thickBot="1">
      <c r="B139" s="316" t="s">
        <v>335</v>
      </c>
      <c r="C139" s="316"/>
      <c r="D139" s="316"/>
      <c r="E139" s="316"/>
      <c r="F139" s="309"/>
      <c r="G139" s="309"/>
      <c r="H139" s="309"/>
      <c r="I139" s="309"/>
      <c r="J139" s="306"/>
      <c r="K139" s="306"/>
      <c r="L139" s="313"/>
      <c r="M139" s="306"/>
      <c r="N139" s="306"/>
    </row>
    <row r="140" spans="2:14" ht="15.75" thickBot="1">
      <c r="B140" s="315"/>
      <c r="C140" s="315"/>
      <c r="D140" s="315"/>
      <c r="E140" s="315"/>
      <c r="F140" s="309"/>
      <c r="G140" s="309"/>
      <c r="H140" s="309"/>
      <c r="I140" s="309"/>
      <c r="J140" s="306"/>
      <c r="K140" s="306"/>
      <c r="L140" s="313"/>
      <c r="M140" s="306"/>
      <c r="N140" s="306"/>
    </row>
    <row r="141" spans="2:14" ht="15.75" thickBot="1">
      <c r="B141" s="316"/>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dimension ref="A1:P320"/>
  <sheetViews>
    <sheetView topLeftCell="A106"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339</v>
      </c>
      <c r="C1" s="168"/>
      <c r="D1" s="168"/>
      <c r="E1" s="168"/>
      <c r="F1" s="168"/>
      <c r="G1" s="168"/>
      <c r="H1" s="168"/>
      <c r="I1" s="168"/>
      <c r="J1" s="168"/>
      <c r="K1" s="168"/>
      <c r="L1" s="169"/>
      <c r="M1" s="168"/>
      <c r="N1" s="168"/>
      <c r="P1" s="168">
        <f>SUM(P14:P56)+D11+F7+H11</f>
        <v>185</v>
      </c>
    </row>
    <row r="2" spans="2:16">
      <c r="B2" s="171" t="s">
        <v>64</v>
      </c>
      <c r="C2" s="170"/>
      <c r="D2" s="170"/>
      <c r="E2" s="171" t="s">
        <v>65</v>
      </c>
      <c r="F2" s="172"/>
      <c r="I2" s="170"/>
      <c r="K2" s="170"/>
      <c r="M2" s="170"/>
      <c r="N2" s="170"/>
      <c r="P2" s="170"/>
    </row>
    <row r="3" spans="2:16">
      <c r="B3" s="170" t="str">
        <f>E46</f>
        <v>Tsjechië</v>
      </c>
      <c r="C3" s="170"/>
      <c r="D3" s="190">
        <f>IF(AND(ISNA(MATCH(B3,Invulblad!$F$44:$F$47,0)),ISNA(MATCH(B3,Invulblad!$J$44:$J$47,0))),0,bonus8)</f>
        <v>10</v>
      </c>
      <c r="E3" s="170" t="str">
        <f>E52</f>
        <v>Nederland</v>
      </c>
      <c r="F3" s="190">
        <f>IF(AND(ISNA(MATCH(E3,Invulblad!$F$51:$F$52,0)),ISNA(MATCH(E3,Invulblad!$J$51:$J$52,0))),0,bonus4)</f>
        <v>0</v>
      </c>
      <c r="I3" s="170"/>
      <c r="K3" s="170"/>
      <c r="M3" s="170"/>
      <c r="N3" s="170"/>
      <c r="P3" s="170"/>
    </row>
    <row r="4" spans="2:16">
      <c r="B4" s="170" t="str">
        <f>G47</f>
        <v>Rusland</v>
      </c>
      <c r="C4" s="170"/>
      <c r="D4" s="190">
        <f>IF(AND(ISNA(MATCH(B4,Invulblad!$F$44:$F$47,0)),ISNA(MATCH(B4,Invulblad!$J$44:$J$47,0))),0,bonus8)</f>
        <v>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Frankrijk</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Frankrijk</v>
      </c>
      <c r="C9" s="170"/>
      <c r="D9" s="190">
        <f>IF(AND(ISNA(MATCH(B9,Invulblad!$F$44:$F$47,0)),ISNA(MATCH(B9,Invulblad!$J$44:$J$47,0))),0,bonus8)</f>
        <v>10</v>
      </c>
      <c r="G9" s="170" t="str">
        <f>E56</f>
        <v>Nederland</v>
      </c>
      <c r="H9" s="190">
        <f>IF(AND(ISNA(MATCH(G9,Invulblad!$F$56,0)),ISNA(MATCH(G9,Invulblad!$J$56,0))),0,bonus2)</f>
        <v>0</v>
      </c>
      <c r="M9" s="170"/>
      <c r="N9" s="170"/>
      <c r="P9" s="170"/>
    </row>
    <row r="10" spans="2:16">
      <c r="B10" s="170" t="str">
        <f>G48</f>
        <v>Zweden</v>
      </c>
      <c r="C10" s="170"/>
      <c r="D10" s="190">
        <f>IF(AND(ISNA(MATCH(B10,Invulblad!$F$44:$F$47,0)),ISNA(MATCH(B10,Invulblad!$J$44:$J$47,0))),0,bonus8)</f>
        <v>0</v>
      </c>
      <c r="G10" s="170" t="str">
        <f>G56</f>
        <v>Duitsland</v>
      </c>
      <c r="H10" s="190">
        <f>IF(AND(ISNA(MATCH(G10,Invulblad!$F$56,0)),ISNA(MATCH(G10,Invulblad!$J$56,0))),0,5)</f>
        <v>0</v>
      </c>
      <c r="M10" s="170"/>
      <c r="N10" s="170"/>
      <c r="P10" s="170"/>
    </row>
    <row r="11" spans="2:16">
      <c r="B11" s="173" t="s">
        <v>60</v>
      </c>
      <c r="C11" s="296"/>
      <c r="D11" s="191">
        <f>SUM(D3:D10)</f>
        <v>50</v>
      </c>
      <c r="G11" s="173" t="s">
        <v>66</v>
      </c>
      <c r="H11" s="191">
        <f>SUM(H9:H10)</f>
        <v>0</v>
      </c>
      <c r="M11" s="170"/>
      <c r="N11" s="170"/>
      <c r="P11" s="170"/>
    </row>
    <row r="12" spans="2:16">
      <c r="B12" s="174" t="s">
        <v>19</v>
      </c>
      <c r="C12" s="174"/>
      <c r="D12" s="174"/>
      <c r="G12" s="174"/>
      <c r="H12" s="174"/>
      <c r="I12" s="174"/>
      <c r="J12" s="175" t="str">
        <f>IF(H56&gt;J56,E56,G56)</f>
        <v>Duitsland</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2</v>
      </c>
      <c r="I14" s="183" t="s">
        <v>29</v>
      </c>
      <c r="J14" s="183">
        <v>0</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0</v>
      </c>
      <c r="I15" s="183" t="s">
        <v>29</v>
      </c>
      <c r="J15" s="183">
        <v>1</v>
      </c>
      <c r="K15" s="186">
        <f t="shared" si="0"/>
        <v>2</v>
      </c>
      <c r="L15" s="184" t="str">
        <f>VLOOKUP($B15,Invulblad!$A$11:$S$103,13,0)</f>
        <v>1</v>
      </c>
      <c r="M15" s="185">
        <f>IF(L15&lt;&gt;"",VLOOKUP($B15,Invulblad!$A$11:$S$103,7,0),"")</f>
        <v>4</v>
      </c>
      <c r="N15" s="183" t="s">
        <v>29</v>
      </c>
      <c r="O15" s="185">
        <f>IF(L15&lt;&gt;"",VLOOKUP($B15,Invulblad!$A$11:$S$103,9,0),"")</f>
        <v>1</v>
      </c>
      <c r="P15" s="186">
        <f t="shared" si="1"/>
        <v>0</v>
      </c>
    </row>
    <row r="16" spans="2:16">
      <c r="B16" s="170">
        <v>9</v>
      </c>
      <c r="C16" s="180" t="s">
        <v>281</v>
      </c>
      <c r="D16" s="181">
        <v>0.75</v>
      </c>
      <c r="E16" s="182" t="s">
        <v>68</v>
      </c>
      <c r="F16" s="183" t="s">
        <v>29</v>
      </c>
      <c r="G16" s="170" t="s">
        <v>299</v>
      </c>
      <c r="H16" s="183">
        <v>0</v>
      </c>
      <c r="I16" s="183" t="s">
        <v>29</v>
      </c>
      <c r="J16" s="183">
        <v>3</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0</v>
      </c>
      <c r="I17" s="183" t="s">
        <v>29</v>
      </c>
      <c r="J17" s="183">
        <v>2</v>
      </c>
      <c r="K17" s="186">
        <f t="shared" si="0"/>
        <v>2</v>
      </c>
      <c r="L17" s="184">
        <f>VLOOKUP($B17,Invulblad!$A$11:$S$103,13,0)</f>
        <v>3</v>
      </c>
      <c r="M17" s="185">
        <f>IF(L17&lt;&gt;"",VLOOKUP($B17,Invulblad!$A$11:$S$103,7,0),"")</f>
        <v>1</v>
      </c>
      <c r="N17" s="183" t="s">
        <v>29</v>
      </c>
      <c r="O17" s="185">
        <f>IF(L17&lt;&gt;"",VLOOKUP($B17,Invulblad!$A$11:$S$103,9,0),"")</f>
        <v>1</v>
      </c>
      <c r="P17" s="186">
        <f t="shared" si="1"/>
        <v>0</v>
      </c>
    </row>
    <row r="18" spans="2:16">
      <c r="B18" s="170">
        <v>17</v>
      </c>
      <c r="C18" s="180" t="s">
        <v>282</v>
      </c>
      <c r="D18" s="181">
        <v>0.86458333333333337</v>
      </c>
      <c r="E18" s="182" t="s">
        <v>299</v>
      </c>
      <c r="F18" s="183" t="s">
        <v>29</v>
      </c>
      <c r="G18" s="170" t="s">
        <v>222</v>
      </c>
      <c r="H18" s="183">
        <v>3</v>
      </c>
      <c r="I18" s="183" t="s">
        <v>29</v>
      </c>
      <c r="J18" s="183">
        <v>1</v>
      </c>
      <c r="K18" s="186" t="str">
        <f t="shared" si="0"/>
        <v>1</v>
      </c>
      <c r="L18" s="184" t="str">
        <f>VLOOKUP($B18,Invulblad!$A$11:$S$103,13,0)</f>
        <v>1</v>
      </c>
      <c r="M18" s="185">
        <f>IF(L18&lt;&gt;"",VLOOKUP($B18,Invulblad!$A$11:$S$103,7,0),"")</f>
        <v>1</v>
      </c>
      <c r="N18" s="183" t="s">
        <v>29</v>
      </c>
      <c r="O18" s="185">
        <f>IF(L18&lt;&gt;"",VLOOKUP($B18,Invulblad!$A$11:$S$103,9,0),"")</f>
        <v>0</v>
      </c>
      <c r="P18" s="186">
        <f t="shared" si="1"/>
        <v>5</v>
      </c>
    </row>
    <row r="19" spans="2:16">
      <c r="B19" s="170">
        <v>18</v>
      </c>
      <c r="C19" s="180" t="s">
        <v>282</v>
      </c>
      <c r="D19" s="181">
        <v>0.86458333333333337</v>
      </c>
      <c r="E19" s="182" t="s">
        <v>68</v>
      </c>
      <c r="F19" s="183" t="s">
        <v>29</v>
      </c>
      <c r="G19" s="170" t="s">
        <v>221</v>
      </c>
      <c r="H19" s="183">
        <v>0</v>
      </c>
      <c r="I19" s="183" t="s">
        <v>29</v>
      </c>
      <c r="J19" s="183">
        <v>4</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2</v>
      </c>
      <c r="I22" s="183" t="s">
        <v>29</v>
      </c>
      <c r="J22" s="183">
        <v>0</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3</v>
      </c>
      <c r="I23" s="183" t="s">
        <v>29</v>
      </c>
      <c r="J23" s="183">
        <v>1</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2</v>
      </c>
      <c r="I24" s="183" t="s">
        <v>29</v>
      </c>
      <c r="J24" s="183">
        <v>2</v>
      </c>
      <c r="K24" s="186">
        <f t="shared" si="2"/>
        <v>3</v>
      </c>
      <c r="L24" s="184">
        <f>VLOOKUP($B24,Invulblad!$A$11:$S$103,13,0)</f>
        <v>2</v>
      </c>
      <c r="M24" s="185">
        <f>IF(L24&lt;&gt;"",VLOOKUP($B24,Invulblad!$A$11:$S$103,7,0),"")</f>
        <v>2</v>
      </c>
      <c r="N24" s="183" t="s">
        <v>29</v>
      </c>
      <c r="O24" s="185">
        <f>IF(L24&lt;&gt;"",VLOOKUP($B24,Invulblad!$A$11:$S$103,9,0),"")</f>
        <v>3</v>
      </c>
      <c r="P24" s="186">
        <f t="shared" si="3"/>
        <v>0</v>
      </c>
    </row>
    <row r="25" spans="2:16">
      <c r="B25" s="170">
        <v>12</v>
      </c>
      <c r="C25" s="180" t="s">
        <v>284</v>
      </c>
      <c r="D25" s="181">
        <v>0.86458333333333337</v>
      </c>
      <c r="E25" s="182" t="s">
        <v>77</v>
      </c>
      <c r="F25" s="183" t="s">
        <v>29</v>
      </c>
      <c r="G25" s="170" t="s">
        <v>105</v>
      </c>
      <c r="H25" s="183">
        <v>0</v>
      </c>
      <c r="I25" s="183" t="s">
        <v>29</v>
      </c>
      <c r="J25" s="183">
        <v>1</v>
      </c>
      <c r="K25" s="186">
        <f t="shared" si="2"/>
        <v>2</v>
      </c>
      <c r="L25" s="184">
        <f>VLOOKUP($B25,Invulblad!$A$11:$S$103,13,0)</f>
        <v>2</v>
      </c>
      <c r="M25" s="185">
        <f>IF(L25&lt;&gt;"",VLOOKUP($B25,Invulblad!$A$11:$S$103,7,0),"")</f>
        <v>1</v>
      </c>
      <c r="N25" s="183" t="s">
        <v>29</v>
      </c>
      <c r="O25" s="185">
        <f>IF(L25&lt;&gt;"",VLOOKUP($B25,Invulblad!$A$11:$S$103,9,0),"")</f>
        <v>2</v>
      </c>
      <c r="P25" s="186">
        <f t="shared" si="3"/>
        <v>5</v>
      </c>
    </row>
    <row r="26" spans="2:16">
      <c r="B26" s="170">
        <v>19</v>
      </c>
      <c r="C26" s="180" t="s">
        <v>285</v>
      </c>
      <c r="D26" s="181">
        <v>0.86458333333333337</v>
      </c>
      <c r="E26" s="182" t="s">
        <v>111</v>
      </c>
      <c r="F26" s="183" t="s">
        <v>29</v>
      </c>
      <c r="G26" s="170" t="s">
        <v>77</v>
      </c>
      <c r="H26" s="183">
        <v>0</v>
      </c>
      <c r="I26" s="183" t="s">
        <v>29</v>
      </c>
      <c r="J26" s="183">
        <v>3</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0</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1</v>
      </c>
      <c r="I30" s="183" t="s">
        <v>29</v>
      </c>
      <c r="J30" s="183">
        <v>0</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1</v>
      </c>
      <c r="I31" s="183" t="s">
        <v>29</v>
      </c>
      <c r="J31" s="183">
        <v>2</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3</v>
      </c>
      <c r="I32" s="183" t="s">
        <v>29</v>
      </c>
      <c r="J32" s="183">
        <v>0</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3</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0</v>
      </c>
      <c r="I34" s="183" t="s">
        <v>29</v>
      </c>
      <c r="J34" s="183">
        <v>1</v>
      </c>
      <c r="K34" s="186">
        <f t="shared" si="4"/>
        <v>2</v>
      </c>
      <c r="L34" s="184">
        <f>VLOOKUP($B34,Invulblad!$A$11:$S$103,13,0)</f>
        <v>2</v>
      </c>
      <c r="M34" s="185">
        <f>IF(L34&lt;&gt;"",VLOOKUP($B34,Invulblad!$A$11:$S$103,7,0),"")</f>
        <v>0</v>
      </c>
      <c r="N34" s="183" t="s">
        <v>29</v>
      </c>
      <c r="O34" s="185">
        <f>IF(L34&lt;&gt;"",VLOOKUP($B34,Invulblad!$A$11:$S$103,9,0),"")</f>
        <v>1</v>
      </c>
      <c r="P34" s="186">
        <f t="shared" si="5"/>
        <v>10</v>
      </c>
    </row>
    <row r="35" spans="2:16">
      <c r="B35" s="170">
        <v>22</v>
      </c>
      <c r="C35" s="180" t="s">
        <v>288</v>
      </c>
      <c r="D35" s="181">
        <v>0.86458333333333337</v>
      </c>
      <c r="E35" s="182" t="s">
        <v>110</v>
      </c>
      <c r="F35" s="183" t="s">
        <v>29</v>
      </c>
      <c r="G35" s="170" t="s">
        <v>300</v>
      </c>
      <c r="H35" s="183">
        <v>2</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10</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3</v>
      </c>
      <c r="I38" s="183" t="s">
        <v>29</v>
      </c>
      <c r="J38" s="183">
        <v>1</v>
      </c>
      <c r="K38" s="186" t="str">
        <f t="shared" ref="K38:K43" si="6">IF(AND(H38="",J38=""),"",IF(OR(H38="",J38=""),"FOUT",IF(H38&gt;J38,"1",IF(H38=J38,3,2))))</f>
        <v>1</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0</v>
      </c>
      <c r="I39" s="183" t="s">
        <v>29</v>
      </c>
      <c r="J39" s="183">
        <v>3</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1</v>
      </c>
      <c r="I40" s="183" t="s">
        <v>29</v>
      </c>
      <c r="J40" s="183">
        <v>2</v>
      </c>
      <c r="K40" s="186">
        <f t="shared" si="6"/>
        <v>2</v>
      </c>
      <c r="L40" s="184">
        <f>VLOOKUP($B40,Invulblad!$A$11:$S$103,13,0)</f>
        <v>2</v>
      </c>
      <c r="M40" s="185">
        <f>IF(L40&lt;&gt;"",VLOOKUP($B40,Invulblad!$A$11:$S$103,7,0),"")</f>
        <v>2</v>
      </c>
      <c r="N40" s="183" t="s">
        <v>29</v>
      </c>
      <c r="O40" s="185">
        <f>IF(L40&lt;&gt;"",VLOOKUP($B40,Invulblad!$A$11:$S$103,9,0),"")</f>
        <v>3</v>
      </c>
      <c r="P40" s="186">
        <f t="shared" si="7"/>
        <v>5</v>
      </c>
    </row>
    <row r="41" spans="2:16">
      <c r="B41" s="170">
        <v>16</v>
      </c>
      <c r="C41" s="180" t="s">
        <v>290</v>
      </c>
      <c r="D41" s="181">
        <v>0.75</v>
      </c>
      <c r="E41" s="182" t="s">
        <v>302</v>
      </c>
      <c r="F41" s="183" t="s">
        <v>29</v>
      </c>
      <c r="G41" s="170" t="s">
        <v>88</v>
      </c>
      <c r="H41" s="183">
        <v>0</v>
      </c>
      <c r="I41" s="183" t="s">
        <v>29</v>
      </c>
      <c r="J41" s="183">
        <v>3</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1</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10</v>
      </c>
    </row>
    <row r="43" spans="2:16">
      <c r="B43" s="170">
        <v>24</v>
      </c>
      <c r="C43" s="180" t="s">
        <v>291</v>
      </c>
      <c r="D43" s="181">
        <v>0.86458333333333337</v>
      </c>
      <c r="E43" s="182" t="s">
        <v>303</v>
      </c>
      <c r="F43" s="183" t="s">
        <v>29</v>
      </c>
      <c r="G43" s="170" t="s">
        <v>88</v>
      </c>
      <c r="H43" s="183">
        <v>2</v>
      </c>
      <c r="I43" s="183" t="s">
        <v>29</v>
      </c>
      <c r="J43" s="183">
        <v>1</v>
      </c>
      <c r="K43" s="186" t="str">
        <f t="shared" si="6"/>
        <v>1</v>
      </c>
      <c r="L43" s="184" t="str">
        <f>VLOOKUP($B43,Invulblad!$A$11:$S$103,13,0)</f>
        <v>1</v>
      </c>
      <c r="M43" s="185">
        <f>IF(L43&lt;&gt;"",VLOOKUP($B43,Invulblad!$A$11:$S$103,7,0),"")</f>
        <v>2</v>
      </c>
      <c r="N43" s="183" t="s">
        <v>29</v>
      </c>
      <c r="O43" s="185">
        <f>IF(L43&lt;&gt;"",VLOOKUP($B43,Invulblad!$A$11:$S$103,9,0),"")</f>
        <v>0</v>
      </c>
      <c r="P43" s="186">
        <f t="shared" si="7"/>
        <v>5</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299</v>
      </c>
      <c r="F46" s="183" t="s">
        <v>29</v>
      </c>
      <c r="G46" s="170" t="s">
        <v>77</v>
      </c>
      <c r="H46" s="183">
        <v>1</v>
      </c>
      <c r="I46" s="183" t="s">
        <v>29</v>
      </c>
      <c r="J46" s="183">
        <v>3</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105</v>
      </c>
      <c r="F47" s="183" t="s">
        <v>29</v>
      </c>
      <c r="G47" s="170" t="s">
        <v>221</v>
      </c>
      <c r="H47" s="183">
        <v>2</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303</v>
      </c>
      <c r="H48" s="183">
        <v>1</v>
      </c>
      <c r="I48" s="183" t="s">
        <v>29</v>
      </c>
      <c r="J48" s="183">
        <v>0</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6">
      <c r="B49" s="170">
        <v>28</v>
      </c>
      <c r="C49" s="180" t="s">
        <v>295</v>
      </c>
      <c r="D49" s="181">
        <v>0.86458333333333337</v>
      </c>
      <c r="E49" s="182" t="s">
        <v>88</v>
      </c>
      <c r="F49" s="183" t="s">
        <v>29</v>
      </c>
      <c r="G49" s="170" t="s">
        <v>110</v>
      </c>
      <c r="H49" s="183">
        <v>2</v>
      </c>
      <c r="I49" s="183" t="s">
        <v>29</v>
      </c>
      <c r="J49" s="183">
        <v>1</v>
      </c>
      <c r="K49" s="186" t="str">
        <f t="shared" si="8"/>
        <v>1</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77</v>
      </c>
      <c r="F52" s="183" t="s">
        <v>29</v>
      </c>
      <c r="G52" s="170" t="s">
        <v>84</v>
      </c>
      <c r="H52" s="183">
        <v>1</v>
      </c>
      <c r="I52" s="183" t="s">
        <v>29</v>
      </c>
      <c r="J52" s="183">
        <v>0</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105</v>
      </c>
      <c r="F53" s="183" t="s">
        <v>29</v>
      </c>
      <c r="G53" s="170" t="s">
        <v>88</v>
      </c>
      <c r="H53" s="183">
        <v>2</v>
      </c>
      <c r="I53" s="183" t="s">
        <v>29</v>
      </c>
      <c r="J53" s="183">
        <v>0</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77</v>
      </c>
      <c r="F56" s="183" t="s">
        <v>29</v>
      </c>
      <c r="G56" s="170" t="s">
        <v>105</v>
      </c>
      <c r="H56" s="183">
        <v>0</v>
      </c>
      <c r="I56" s="183" t="s">
        <v>29</v>
      </c>
      <c r="J56" s="183">
        <v>2</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299</v>
      </c>
      <c r="E63" s="298"/>
      <c r="F63" s="299"/>
      <c r="G63" s="297"/>
      <c r="H63" s="299"/>
      <c r="I63" s="299"/>
      <c r="J63" s="300"/>
      <c r="K63" s="301"/>
      <c r="L63" s="302"/>
      <c r="M63" s="301"/>
      <c r="N63" s="300"/>
    </row>
    <row r="64" spans="1:16">
      <c r="A64" t="s">
        <v>270</v>
      </c>
      <c r="B64" s="297" t="s">
        <v>87</v>
      </c>
      <c r="C64" s="297"/>
      <c r="D64" s="297" t="s">
        <v>221</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3</v>
      </c>
      <c r="D70" s="304">
        <v>-2</v>
      </c>
      <c r="E70" s="304">
        <v>3</v>
      </c>
      <c r="F70" s="304"/>
      <c r="G70" s="304"/>
      <c r="H70" s="304"/>
      <c r="I70" s="304"/>
      <c r="J70" s="305"/>
      <c r="K70" s="301"/>
      <c r="L70" s="302"/>
      <c r="M70" s="301"/>
      <c r="N70" s="300"/>
    </row>
    <row r="71" spans="2:14">
      <c r="B71" s="297" t="s">
        <v>68</v>
      </c>
      <c r="C71" s="297">
        <v>0</v>
      </c>
      <c r="D71" s="297">
        <v>-9</v>
      </c>
      <c r="E71" s="298">
        <v>0</v>
      </c>
      <c r="F71" s="299"/>
      <c r="G71" s="297"/>
      <c r="H71" s="299"/>
      <c r="I71" s="299"/>
      <c r="J71" s="300"/>
      <c r="K71" s="301"/>
      <c r="L71" s="302"/>
      <c r="M71" s="301"/>
      <c r="N71" s="300"/>
    </row>
    <row r="72" spans="2:14">
      <c r="B72" s="297" t="s">
        <v>221</v>
      </c>
      <c r="C72" s="297">
        <v>6</v>
      </c>
      <c r="D72" s="297">
        <v>5</v>
      </c>
      <c r="E72" s="298">
        <v>6</v>
      </c>
      <c r="F72" s="299"/>
      <c r="G72" s="297"/>
      <c r="H72" s="299"/>
      <c r="I72" s="299"/>
      <c r="J72" s="300"/>
      <c r="K72" s="301"/>
      <c r="L72" s="302"/>
      <c r="M72" s="301"/>
      <c r="N72" s="300"/>
    </row>
    <row r="73" spans="2:14">
      <c r="B73" s="297" t="s">
        <v>299</v>
      </c>
      <c r="C73" s="297">
        <v>9</v>
      </c>
      <c r="D73" s="297">
        <v>6</v>
      </c>
      <c r="E73" s="298">
        <v>7</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105</v>
      </c>
      <c r="E84" s="307"/>
      <c r="F84" s="299"/>
      <c r="G84" s="297"/>
      <c r="H84" s="299"/>
      <c r="I84" s="299"/>
      <c r="J84" s="300"/>
      <c r="K84" s="301"/>
      <c r="L84" s="302"/>
      <c r="M84" s="301"/>
      <c r="N84" s="300"/>
    </row>
    <row r="85" spans="1:14">
      <c r="A85" t="s">
        <v>272</v>
      </c>
      <c r="B85" s="297" t="s">
        <v>87</v>
      </c>
      <c r="C85" s="297"/>
      <c r="D85" s="297" t="s">
        <v>77</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6</v>
      </c>
      <c r="D91" s="297">
        <v>4</v>
      </c>
      <c r="E91" s="298">
        <v>5</v>
      </c>
      <c r="F91" s="299"/>
      <c r="G91" s="310"/>
      <c r="H91" s="299"/>
      <c r="I91" s="299"/>
      <c r="J91" s="300"/>
      <c r="K91" s="301"/>
      <c r="L91" s="302"/>
      <c r="M91" s="301"/>
      <c r="N91" s="300"/>
    </row>
    <row r="92" spans="1:14">
      <c r="B92" s="297" t="s">
        <v>109</v>
      </c>
      <c r="C92" s="297">
        <v>1</v>
      </c>
      <c r="D92" s="297">
        <v>-4</v>
      </c>
      <c r="E92" s="298">
        <v>2</v>
      </c>
      <c r="F92" s="299"/>
      <c r="G92" s="304"/>
      <c r="H92" s="299"/>
      <c r="I92" s="299"/>
      <c r="J92" s="300"/>
      <c r="K92" s="301"/>
      <c r="L92" s="302"/>
      <c r="M92" s="301"/>
      <c r="N92" s="300"/>
    </row>
    <row r="93" spans="1:14">
      <c r="B93" s="304" t="s">
        <v>105</v>
      </c>
      <c r="C93" s="304">
        <v>9</v>
      </c>
      <c r="D93" s="304">
        <v>5</v>
      </c>
      <c r="E93" s="304">
        <v>6</v>
      </c>
      <c r="F93" s="304"/>
      <c r="G93" s="304"/>
      <c r="H93" s="304"/>
      <c r="I93" s="304"/>
      <c r="J93" s="305"/>
      <c r="K93" s="301"/>
      <c r="L93" s="302"/>
      <c r="M93" s="301"/>
      <c r="N93" s="306"/>
    </row>
    <row r="94" spans="1:14">
      <c r="B94" s="304" t="s">
        <v>111</v>
      </c>
      <c r="C94" s="304">
        <v>1</v>
      </c>
      <c r="D94" s="304">
        <v>-5</v>
      </c>
      <c r="E94" s="304">
        <v>3</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110</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9</v>
      </c>
      <c r="D112" s="309">
        <v>5</v>
      </c>
      <c r="E112" s="309">
        <v>5</v>
      </c>
      <c r="F112" s="309"/>
      <c r="G112" s="309"/>
      <c r="H112" s="309"/>
      <c r="I112" s="309"/>
      <c r="J112" s="306"/>
      <c r="K112" s="306"/>
      <c r="L112" s="313"/>
      <c r="M112" s="306"/>
      <c r="N112" s="306"/>
    </row>
    <row r="113" spans="1:14" ht="15.75" thickBot="1">
      <c r="B113" s="314" t="s">
        <v>110</v>
      </c>
      <c r="C113" s="314">
        <v>6</v>
      </c>
      <c r="D113" s="314">
        <v>4</v>
      </c>
      <c r="E113" s="314">
        <v>5</v>
      </c>
      <c r="F113" s="309"/>
      <c r="G113" s="309"/>
      <c r="H113" s="309"/>
      <c r="I113" s="309"/>
      <c r="J113" s="306"/>
      <c r="K113" s="306"/>
      <c r="L113" s="313"/>
      <c r="M113" s="306"/>
      <c r="N113" s="306"/>
    </row>
    <row r="114" spans="1:14" ht="15.75" thickBot="1">
      <c r="B114" s="315" t="s">
        <v>300</v>
      </c>
      <c r="C114" s="315">
        <v>0</v>
      </c>
      <c r="D114" s="315">
        <v>-6</v>
      </c>
      <c r="E114" s="315">
        <v>1</v>
      </c>
      <c r="F114" s="309"/>
      <c r="G114" s="309"/>
      <c r="H114" s="309"/>
      <c r="I114" s="309"/>
      <c r="J114" s="306"/>
      <c r="K114" s="306"/>
      <c r="L114" s="313"/>
      <c r="M114" s="306"/>
      <c r="N114" s="306"/>
    </row>
    <row r="115" spans="1:14" ht="15.75" thickBot="1">
      <c r="B115" s="316" t="s">
        <v>301</v>
      </c>
      <c r="C115" s="316">
        <v>3</v>
      </c>
      <c r="D115" s="316">
        <v>-3</v>
      </c>
      <c r="E115" s="316">
        <v>2</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103</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88</v>
      </c>
      <c r="E126" s="317"/>
      <c r="F126" s="317"/>
      <c r="G126" s="317"/>
      <c r="H126" s="317"/>
      <c r="I126" s="317"/>
      <c r="J126" s="318"/>
      <c r="K126" s="318"/>
      <c r="L126" s="319"/>
      <c r="M126" s="318"/>
      <c r="N126" s="318"/>
    </row>
    <row r="127" spans="1:14">
      <c r="A127" t="s">
        <v>276</v>
      </c>
      <c r="B127" s="309" t="s">
        <v>87</v>
      </c>
      <c r="C127" s="309"/>
      <c r="D127" s="309" t="s">
        <v>303</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0</v>
      </c>
      <c r="D133" s="309">
        <v>-7</v>
      </c>
      <c r="E133" s="309">
        <v>0</v>
      </c>
      <c r="F133" s="309"/>
      <c r="G133" s="309"/>
      <c r="H133" s="309"/>
      <c r="I133" s="309"/>
      <c r="J133" s="306"/>
      <c r="K133" s="306"/>
      <c r="L133" s="313"/>
      <c r="M133" s="306"/>
      <c r="N133" s="306"/>
    </row>
    <row r="134" spans="2:14">
      <c r="B134" s="309" t="s">
        <v>303</v>
      </c>
      <c r="C134" s="309">
        <v>6</v>
      </c>
      <c r="D134" s="309">
        <v>3</v>
      </c>
      <c r="E134" s="309">
        <v>6</v>
      </c>
      <c r="F134" s="309"/>
      <c r="G134" s="309"/>
      <c r="H134" s="309"/>
      <c r="I134" s="309"/>
      <c r="J134" s="306"/>
      <c r="K134" s="306"/>
      <c r="L134" s="313"/>
      <c r="M134" s="306"/>
      <c r="N134" s="306"/>
    </row>
    <row r="135" spans="2:14">
      <c r="B135" s="304" t="s">
        <v>88</v>
      </c>
      <c r="C135" s="309">
        <v>6</v>
      </c>
      <c r="D135" s="309">
        <v>4</v>
      </c>
      <c r="E135" s="309">
        <v>7</v>
      </c>
      <c r="F135" s="309"/>
      <c r="G135" s="309"/>
      <c r="H135" s="309"/>
      <c r="I135" s="309"/>
      <c r="J135" s="306"/>
      <c r="K135" s="306"/>
      <c r="L135" s="313"/>
      <c r="M135" s="306"/>
      <c r="N135" s="306"/>
    </row>
    <row r="136" spans="2:14" ht="15.75" thickBot="1">
      <c r="B136" s="309" t="s">
        <v>69</v>
      </c>
      <c r="C136" s="309">
        <v>6</v>
      </c>
      <c r="D136" s="309">
        <v>0</v>
      </c>
      <c r="E136" s="309">
        <v>4</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337</v>
      </c>
      <c r="C140" s="315"/>
      <c r="D140" s="315"/>
      <c r="E140" s="315"/>
      <c r="F140" s="309"/>
      <c r="G140" s="309"/>
      <c r="H140" s="309"/>
      <c r="I140" s="309"/>
      <c r="J140" s="306"/>
      <c r="K140" s="306"/>
      <c r="L140" s="313"/>
      <c r="M140" s="306"/>
      <c r="N140" s="306"/>
    </row>
    <row r="141" spans="2:14" ht="15.75" thickBot="1">
      <c r="B141" s="316" t="s">
        <v>338</v>
      </c>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341</v>
      </c>
      <c r="C1" s="168"/>
      <c r="D1" s="168"/>
      <c r="E1" s="168"/>
      <c r="F1" s="168"/>
      <c r="G1" s="168"/>
      <c r="H1" s="168"/>
      <c r="I1" s="168"/>
      <c r="J1" s="168"/>
      <c r="K1" s="168"/>
      <c r="L1" s="169"/>
      <c r="M1" s="168"/>
      <c r="N1" s="168"/>
      <c r="P1" s="168">
        <f>SUM(P14:P56)+D11+F7+H11</f>
        <v>220</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Rusland</v>
      </c>
      <c r="F3" s="190">
        <f>IF(AND(ISNA(MATCH(E3,Invulblad!$F$51:$F$52,0)),ISNA(MATCH(E3,Invulblad!$J$51:$J$52,0))),0,bonus4)</f>
        <v>0</v>
      </c>
      <c r="I3" s="170"/>
      <c r="K3" s="170"/>
      <c r="M3" s="170"/>
      <c r="N3" s="170"/>
      <c r="P3" s="170"/>
    </row>
    <row r="4" spans="2:16">
      <c r="B4" s="170" t="str">
        <f>G47</f>
        <v>Griekenland</v>
      </c>
      <c r="C4" s="170"/>
      <c r="D4" s="190">
        <f>IF(AND(ISNA(MATCH(B4,Invulblad!$F$44:$F$47,0)),ISNA(MATCH(B4,Invulblad!$J$44:$J$47,0))),0,bonus8)</f>
        <v>10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Portugal</v>
      </c>
      <c r="C6" s="170"/>
      <c r="D6" s="190">
        <f>IF(AND(ISNA(MATCH(B6,Invulblad!$F$44:$F$47,0)),ISNA(MATCH(B6,Invulblad!$J$44:$J$47,0))),0,bonus8)</f>
        <v>10</v>
      </c>
      <c r="E6" s="170" t="str">
        <f>G53</f>
        <v>Zweden</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Kroatië</v>
      </c>
      <c r="C8" s="170"/>
      <c r="D8" s="190">
        <f>IF(AND(ISNA(MATCH(B8,Invulblad!$F$44:$F$47,0)),ISNA(MATCH(B8,Invulblad!$J$44:$J$47,0))),0,bonus8)</f>
        <v>0</v>
      </c>
      <c r="G8" s="171" t="s">
        <v>41</v>
      </c>
      <c r="H8" s="170"/>
      <c r="I8" s="172"/>
      <c r="M8" s="170"/>
      <c r="N8" s="170"/>
      <c r="P8" s="170"/>
    </row>
    <row r="9" spans="2:16">
      <c r="B9" s="170" t="str">
        <f>E49</f>
        <v>Zweden</v>
      </c>
      <c r="C9" s="170"/>
      <c r="D9" s="190">
        <f>IF(AND(ISNA(MATCH(B9,Invulblad!$F$44:$F$47,0)),ISNA(MATCH(B9,Invulblad!$J$44:$J$47,0))),0,bonus8)</f>
        <v>0</v>
      </c>
      <c r="G9" s="170" t="str">
        <f>E56</f>
        <v>Spanje</v>
      </c>
      <c r="H9" s="190">
        <f>IF(AND(ISNA(MATCH(G9,Invulblad!$F$56,0)),ISNA(MATCH(G9,Invulblad!$J$56,0))),0,bonus2)</f>
        <v>30</v>
      </c>
      <c r="M9" s="170"/>
      <c r="N9" s="170"/>
      <c r="P9" s="170"/>
    </row>
    <row r="10" spans="2:16">
      <c r="B10" s="170" t="str">
        <f>G48</f>
        <v>Frankrijk</v>
      </c>
      <c r="C10" s="170"/>
      <c r="D10" s="190">
        <f>IF(AND(ISNA(MATCH(B10,Invulblad!$F$44:$F$47,0)),ISNA(MATCH(B10,Invulblad!$J$44:$J$47,0))),0,bonus8)</f>
        <v>10</v>
      </c>
      <c r="G10" s="170" t="str">
        <f>G56</f>
        <v>Duitsland</v>
      </c>
      <c r="H10" s="190">
        <f>IF(AND(ISNA(MATCH(G10,Invulblad!$F$56,0)),ISNA(MATCH(G10,Invulblad!$J$56,0))),0,5)</f>
        <v>0</v>
      </c>
      <c r="M10" s="170"/>
      <c r="N10" s="170"/>
      <c r="P10" s="170"/>
    </row>
    <row r="11" spans="2:16">
      <c r="B11" s="173" t="s">
        <v>60</v>
      </c>
      <c r="C11" s="296"/>
      <c r="D11" s="191">
        <f>SUM(D3:D10)</f>
        <v>50</v>
      </c>
      <c r="G11" s="173" t="s">
        <v>66</v>
      </c>
      <c r="H11" s="191">
        <f>SUM(H9:H10)</f>
        <v>30</v>
      </c>
      <c r="M11" s="170"/>
      <c r="N11" s="170"/>
      <c r="P11" s="170"/>
    </row>
    <row r="12" spans="2:16">
      <c r="B12" s="174" t="s">
        <v>19</v>
      </c>
      <c r="C12" s="174"/>
      <c r="D12" s="174"/>
      <c r="G12" s="174"/>
      <c r="H12" s="174"/>
      <c r="I12" s="174"/>
      <c r="J12" s="175" t="str">
        <f>IF(H56&gt;J56,E56,G56)</f>
        <v>Duitsland</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0</v>
      </c>
      <c r="I14" s="183" t="s">
        <v>29</v>
      </c>
      <c r="J14" s="183">
        <v>0</v>
      </c>
      <c r="K14" s="186">
        <f t="shared" ref="K14:K20" si="0">IF(AND(H14="",J14=""),"",IF(OR(H14="",J14=""),"FOUT",IF(H14&gt;J14,"1",IF(H14=J14,3,2))))</f>
        <v>3</v>
      </c>
      <c r="L14" s="184">
        <f>VLOOKUP($B14,Invulblad!$A$11:$S$103,13,0)</f>
        <v>3</v>
      </c>
      <c r="M14" s="185">
        <f>IF(L14&lt;&gt;"",VLOOKUP($B14,Invulblad!$A$11:$S$103,7,0),"")</f>
        <v>1</v>
      </c>
      <c r="N14" s="183" t="s">
        <v>29</v>
      </c>
      <c r="O14" s="185">
        <f>IF(L14&lt;&gt;"",VLOOKUP($B14,Invulblad!$A$11:$S$103,9,0),"")</f>
        <v>1</v>
      </c>
      <c r="P14" s="186">
        <f t="shared" ref="P14:P19" si="1">IF(L14&lt;&gt;"",IF(AND(M14=H14,O14=J14),10,IF(K14=L14,5,0)),"")</f>
        <v>5</v>
      </c>
    </row>
    <row r="15" spans="2:16">
      <c r="B15" s="170">
        <v>2</v>
      </c>
      <c r="C15" s="180" t="s">
        <v>280</v>
      </c>
      <c r="D15" s="181">
        <v>0.86458333333333337</v>
      </c>
      <c r="E15" s="182" t="s">
        <v>221</v>
      </c>
      <c r="F15" s="183" t="s">
        <v>29</v>
      </c>
      <c r="G15" s="170" t="s">
        <v>299</v>
      </c>
      <c r="H15" s="183">
        <v>1</v>
      </c>
      <c r="I15" s="183" t="s">
        <v>29</v>
      </c>
      <c r="J15" s="183">
        <v>0</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1</v>
      </c>
      <c r="I16" s="183" t="s">
        <v>29</v>
      </c>
      <c r="J16" s="183">
        <v>0</v>
      </c>
      <c r="K16" s="186" t="str">
        <f t="shared" si="0"/>
        <v>1</v>
      </c>
      <c r="L16" s="184">
        <f>VLOOKUP($B16,Invulblad!$A$11:$S$103,13,0)</f>
        <v>2</v>
      </c>
      <c r="M16" s="185">
        <f>IF(L16&lt;&gt;"",VLOOKUP($B16,Invulblad!$A$11:$S$103,7,0),"")</f>
        <v>1</v>
      </c>
      <c r="N16" s="183" t="s">
        <v>29</v>
      </c>
      <c r="O16" s="185">
        <f>IF(L16&lt;&gt;"",VLOOKUP($B16,Invulblad!$A$11:$S$103,9,0),"")</f>
        <v>2</v>
      </c>
      <c r="P16" s="186">
        <f t="shared" si="1"/>
        <v>0</v>
      </c>
    </row>
    <row r="17" spans="2:16">
      <c r="B17" s="170">
        <v>10</v>
      </c>
      <c r="C17" s="180" t="s">
        <v>281</v>
      </c>
      <c r="D17" s="181">
        <v>0.86458333333333337</v>
      </c>
      <c r="E17" s="182" t="s">
        <v>222</v>
      </c>
      <c r="F17" s="183" t="s">
        <v>29</v>
      </c>
      <c r="G17" s="170" t="s">
        <v>221</v>
      </c>
      <c r="H17" s="183">
        <v>0</v>
      </c>
      <c r="I17" s="183" t="s">
        <v>29</v>
      </c>
      <c r="J17" s="183">
        <v>2</v>
      </c>
      <c r="K17" s="186">
        <f t="shared" si="0"/>
        <v>2</v>
      </c>
      <c r="L17" s="184">
        <f>VLOOKUP($B17,Invulblad!$A$11:$S$103,13,0)</f>
        <v>3</v>
      </c>
      <c r="M17" s="185">
        <f>IF(L17&lt;&gt;"",VLOOKUP($B17,Invulblad!$A$11:$S$103,7,0),"")</f>
        <v>1</v>
      </c>
      <c r="N17" s="183" t="s">
        <v>29</v>
      </c>
      <c r="O17" s="185">
        <f>IF(L17&lt;&gt;"",VLOOKUP($B17,Invulblad!$A$11:$S$103,9,0),"")</f>
        <v>1</v>
      </c>
      <c r="P17" s="186">
        <f t="shared" si="1"/>
        <v>0</v>
      </c>
    </row>
    <row r="18" spans="2:16">
      <c r="B18" s="170">
        <v>17</v>
      </c>
      <c r="C18" s="180" t="s">
        <v>282</v>
      </c>
      <c r="D18" s="181">
        <v>0.86458333333333337</v>
      </c>
      <c r="E18" s="182" t="s">
        <v>299</v>
      </c>
      <c r="F18" s="183" t="s">
        <v>29</v>
      </c>
      <c r="G18" s="170" t="s">
        <v>222</v>
      </c>
      <c r="H18" s="183">
        <v>0</v>
      </c>
      <c r="I18" s="183" t="s">
        <v>29</v>
      </c>
      <c r="J18" s="183">
        <v>1</v>
      </c>
      <c r="K18" s="186">
        <f t="shared" si="0"/>
        <v>2</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1</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2</v>
      </c>
      <c r="I22" s="183" t="s">
        <v>29</v>
      </c>
      <c r="J22" s="183">
        <v>1</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0</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0</v>
      </c>
      <c r="I24" s="183" t="s">
        <v>29</v>
      </c>
      <c r="J24" s="183">
        <v>2</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1</v>
      </c>
      <c r="I25" s="183" t="s">
        <v>29</v>
      </c>
      <c r="J25" s="183">
        <v>3</v>
      </c>
      <c r="K25" s="186">
        <f t="shared" si="2"/>
        <v>2</v>
      </c>
      <c r="L25" s="184">
        <f>VLOOKUP($B25,Invulblad!$A$11:$S$103,13,0)</f>
        <v>2</v>
      </c>
      <c r="M25" s="185">
        <f>IF(L25&lt;&gt;"",VLOOKUP($B25,Invulblad!$A$11:$S$103,7,0),"")</f>
        <v>1</v>
      </c>
      <c r="N25" s="183" t="s">
        <v>29</v>
      </c>
      <c r="O25" s="185">
        <f>IF(L25&lt;&gt;"",VLOOKUP($B25,Invulblad!$A$11:$S$103,9,0),"")</f>
        <v>2</v>
      </c>
      <c r="P25" s="186">
        <f t="shared" si="3"/>
        <v>5</v>
      </c>
    </row>
    <row r="26" spans="2:16">
      <c r="B26" s="170">
        <v>19</v>
      </c>
      <c r="C26" s="180" t="s">
        <v>285</v>
      </c>
      <c r="D26" s="181">
        <v>0.86458333333333337</v>
      </c>
      <c r="E26" s="182" t="s">
        <v>111</v>
      </c>
      <c r="F26" s="183" t="s">
        <v>29</v>
      </c>
      <c r="G26" s="170" t="s">
        <v>77</v>
      </c>
      <c r="H26" s="183">
        <v>2</v>
      </c>
      <c r="I26" s="183" t="s">
        <v>29</v>
      </c>
      <c r="J26" s="183">
        <v>0</v>
      </c>
      <c r="K26" s="186" t="str">
        <f t="shared" si="2"/>
        <v>1</v>
      </c>
      <c r="L26" s="184" t="str">
        <f>VLOOKUP($B26,Invulblad!$A$11:$S$103,13,0)</f>
        <v>1</v>
      </c>
      <c r="M26" s="185">
        <f>IF(L26&lt;&gt;"",VLOOKUP($B26,Invulblad!$A$11:$S$103,7,0),"")</f>
        <v>2</v>
      </c>
      <c r="N26" s="183" t="s">
        <v>29</v>
      </c>
      <c r="O26" s="185">
        <f>IF(L26&lt;&gt;"",VLOOKUP($B26,Invulblad!$A$11:$S$103,9,0),"")</f>
        <v>1</v>
      </c>
      <c r="P26" s="186">
        <f t="shared" si="3"/>
        <v>5</v>
      </c>
    </row>
    <row r="27" spans="2:16">
      <c r="B27" s="170">
        <v>20</v>
      </c>
      <c r="C27" s="180" t="s">
        <v>285</v>
      </c>
      <c r="D27" s="181">
        <v>0.86458333333333337</v>
      </c>
      <c r="E27" s="182" t="s">
        <v>109</v>
      </c>
      <c r="F27" s="183" t="s">
        <v>29</v>
      </c>
      <c r="G27" s="170" t="s">
        <v>105</v>
      </c>
      <c r="H27" s="183">
        <v>0</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2</v>
      </c>
      <c r="I30" s="183" t="s">
        <v>29</v>
      </c>
      <c r="J30" s="183">
        <v>0</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0</v>
      </c>
      <c r="I31" s="183" t="s">
        <v>29</v>
      </c>
      <c r="J31" s="183">
        <v>1</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0</v>
      </c>
      <c r="I32" s="183" t="s">
        <v>29</v>
      </c>
      <c r="J32" s="183">
        <v>0</v>
      </c>
      <c r="K32" s="186">
        <f t="shared" si="4"/>
        <v>3</v>
      </c>
      <c r="L32" s="184">
        <f>VLOOKUP($B32,Invulblad!$A$11:$S$103,13,0)</f>
        <v>3</v>
      </c>
      <c r="M32" s="185">
        <f>IF(L32&lt;&gt;"",VLOOKUP($B32,Invulblad!$A$11:$S$103,7,0),"")</f>
        <v>1</v>
      </c>
      <c r="N32" s="183" t="s">
        <v>29</v>
      </c>
      <c r="O32" s="185">
        <f>IF(L32&lt;&gt;"",VLOOKUP($B32,Invulblad!$A$11:$S$103,9,0),"")</f>
        <v>1</v>
      </c>
      <c r="P32" s="186">
        <f t="shared" si="5"/>
        <v>5</v>
      </c>
    </row>
    <row r="33" spans="2:16">
      <c r="B33" s="170">
        <v>14</v>
      </c>
      <c r="C33" s="180" t="s">
        <v>287</v>
      </c>
      <c r="D33" s="181">
        <v>0.86458333333333337</v>
      </c>
      <c r="E33" s="182" t="s">
        <v>84</v>
      </c>
      <c r="F33" s="183" t="s">
        <v>29</v>
      </c>
      <c r="G33" s="170" t="s">
        <v>300</v>
      </c>
      <c r="H33" s="183">
        <v>2</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3</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1</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1</v>
      </c>
      <c r="I38" s="183" t="s">
        <v>29</v>
      </c>
      <c r="J38" s="183">
        <v>1</v>
      </c>
      <c r="K38" s="186">
        <f t="shared" ref="K38:K43" si="6">IF(AND(H38="",J38=""),"",IF(OR(H38="",J38=""),"FOUT",IF(H38&gt;J38,"1",IF(H38=J38,3,2))))</f>
        <v>3</v>
      </c>
      <c r="L38" s="184">
        <f>VLOOKUP($B38,Invulblad!$A$11:$S$103,13,0)</f>
        <v>3</v>
      </c>
      <c r="M38" s="185">
        <f>IF(L38&lt;&gt;"",VLOOKUP($B38,Invulblad!$A$11:$S$103,7,0),"")</f>
        <v>1</v>
      </c>
      <c r="N38" s="183" t="s">
        <v>29</v>
      </c>
      <c r="O38" s="185">
        <f>IF(L38&lt;&gt;"",VLOOKUP($B38,Invulblad!$A$11:$S$103,9,0),"")</f>
        <v>1</v>
      </c>
      <c r="P38" s="186">
        <f t="shared" ref="P38:P43" si="7">IF(L38&lt;&gt;"",IF(AND(M38=H38,O38=J38),10,IF(K38=L38,5,0)),"")</f>
        <v>10</v>
      </c>
    </row>
    <row r="39" spans="2:16">
      <c r="B39" s="170">
        <v>8</v>
      </c>
      <c r="C39" s="180" t="s">
        <v>289</v>
      </c>
      <c r="D39" s="181">
        <v>0.86458333333333337</v>
      </c>
      <c r="E39" s="182" t="s">
        <v>302</v>
      </c>
      <c r="F39" s="183" t="s">
        <v>29</v>
      </c>
      <c r="G39" s="170" t="s">
        <v>303</v>
      </c>
      <c r="H39" s="183">
        <v>0</v>
      </c>
      <c r="I39" s="183" t="s">
        <v>29</v>
      </c>
      <c r="J39" s="183">
        <v>0</v>
      </c>
      <c r="K39" s="186">
        <f t="shared" si="6"/>
        <v>3</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2</v>
      </c>
      <c r="I40" s="183" t="s">
        <v>29</v>
      </c>
      <c r="J40" s="183">
        <v>1</v>
      </c>
      <c r="K40" s="186" t="str">
        <f t="shared" si="6"/>
        <v>1</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0</v>
      </c>
      <c r="I41" s="183" t="s">
        <v>29</v>
      </c>
      <c r="J41" s="183">
        <v>1</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1</v>
      </c>
      <c r="I42" s="183" t="s">
        <v>29</v>
      </c>
      <c r="J42" s="183">
        <v>1</v>
      </c>
      <c r="K42" s="186">
        <f t="shared" si="6"/>
        <v>3</v>
      </c>
      <c r="L42" s="184" t="str">
        <f>VLOOKUP($B42,Invulblad!$A$11:$S$103,13,0)</f>
        <v>1</v>
      </c>
      <c r="M42" s="185">
        <f>IF(L42&lt;&gt;"",VLOOKUP($B42,Invulblad!$A$11:$S$103,7,0),"")</f>
        <v>1</v>
      </c>
      <c r="N42" s="183" t="s">
        <v>29</v>
      </c>
      <c r="O42" s="185">
        <f>IF(L42&lt;&gt;"",VLOOKUP($B42,Invulblad!$A$11:$S$103,9,0),"")</f>
        <v>0</v>
      </c>
      <c r="P42" s="186">
        <f t="shared" si="7"/>
        <v>0</v>
      </c>
    </row>
    <row r="43" spans="2:16">
      <c r="B43" s="170">
        <v>24</v>
      </c>
      <c r="C43" s="180" t="s">
        <v>291</v>
      </c>
      <c r="D43" s="181">
        <v>0.86458333333333337</v>
      </c>
      <c r="E43" s="182" t="s">
        <v>303</v>
      </c>
      <c r="F43" s="183" t="s">
        <v>29</v>
      </c>
      <c r="G43" s="170" t="s">
        <v>88</v>
      </c>
      <c r="H43" s="183">
        <v>2</v>
      </c>
      <c r="I43" s="183" t="s">
        <v>29</v>
      </c>
      <c r="J43" s="183">
        <v>1</v>
      </c>
      <c r="K43" s="186" t="str">
        <f t="shared" si="6"/>
        <v>1</v>
      </c>
      <c r="L43" s="184" t="str">
        <f>VLOOKUP($B43,Invulblad!$A$11:$S$103,13,0)</f>
        <v>1</v>
      </c>
      <c r="M43" s="185">
        <f>IF(L43&lt;&gt;"",VLOOKUP($B43,Invulblad!$A$11:$S$103,7,0),"")</f>
        <v>2</v>
      </c>
      <c r="N43" s="183" t="s">
        <v>29</v>
      </c>
      <c r="O43" s="185">
        <f>IF(L43&lt;&gt;"",VLOOKUP($B43,Invulblad!$A$11:$S$103,9,0),"")</f>
        <v>0</v>
      </c>
      <c r="P43" s="186">
        <f t="shared" si="7"/>
        <v>5</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111</v>
      </c>
      <c r="H46" s="183">
        <v>2</v>
      </c>
      <c r="I46" s="183" t="s">
        <v>29</v>
      </c>
      <c r="J46" s="183">
        <v>1</v>
      </c>
      <c r="K46" s="186" t="str">
        <f t="shared" ref="K46:K49" si="8">IF(AND(H46="",J46=""),"",IF(OR(H46="",J46=""),"FOUT",IF(H46&gt;J46,"1",IF(H46=J46,3,2))))</f>
        <v>1</v>
      </c>
      <c r="L46" s="184">
        <f>VLOOKUP($B46,Invulblad!$A$11:$S$103,13,0)</f>
        <v>2</v>
      </c>
      <c r="M46" s="185">
        <f>IF(L46&lt;&gt;"",VLOOKUP($B46,Invulblad!$A$11:$S$103,7,0),"")</f>
        <v>0</v>
      </c>
      <c r="N46" s="183" t="s">
        <v>29</v>
      </c>
      <c r="O46" s="185">
        <f>IF(L46&lt;&gt;"",VLOOKUP($B46,Invulblad!$A$11:$S$103,9,0),"")</f>
        <v>1</v>
      </c>
      <c r="P46" s="186">
        <f t="shared" ref="P46:P49" si="9">IF(L46&lt;&gt;"",IF(AND(M46=H46,O46=J46),10,IF(K46=L46,5,0)),"")</f>
        <v>0</v>
      </c>
    </row>
    <row r="47" spans="2:16">
      <c r="B47" s="170">
        <v>26</v>
      </c>
      <c r="C47" s="180" t="s">
        <v>293</v>
      </c>
      <c r="D47" s="181">
        <v>0.86458333333333337</v>
      </c>
      <c r="E47" s="182" t="s">
        <v>105</v>
      </c>
      <c r="F47" s="183" t="s">
        <v>29</v>
      </c>
      <c r="G47" s="170" t="s">
        <v>68</v>
      </c>
      <c r="H47" s="183">
        <v>3</v>
      </c>
      <c r="I47" s="183" t="s">
        <v>29</v>
      </c>
      <c r="J47" s="183">
        <v>1</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88</v>
      </c>
      <c r="H48" s="183">
        <v>2</v>
      </c>
      <c r="I48" s="183" t="s">
        <v>29</v>
      </c>
      <c r="J48" s="183">
        <v>0</v>
      </c>
      <c r="K48" s="186" t="str">
        <f t="shared" si="8"/>
        <v>1</v>
      </c>
      <c r="L48" s="184" t="str">
        <f>VLOOKUP($B48,Invulblad!$A$11:$S$103,13,0)</f>
        <v>1</v>
      </c>
      <c r="M48" s="185">
        <f>IF(L48&lt;&gt;"",VLOOKUP($B48,Invulblad!$A$11:$S$103,7,0),"")</f>
        <v>2</v>
      </c>
      <c r="N48" s="183" t="s">
        <v>29</v>
      </c>
      <c r="O48" s="185">
        <f>IF(L48&lt;&gt;"",VLOOKUP($B48,Invulblad!$A$11:$S$103,9,0),"")</f>
        <v>0</v>
      </c>
      <c r="P48" s="186">
        <f t="shared" si="9"/>
        <v>10</v>
      </c>
    </row>
    <row r="49" spans="1:16">
      <c r="B49" s="170">
        <v>28</v>
      </c>
      <c r="C49" s="180" t="s">
        <v>295</v>
      </c>
      <c r="D49" s="181">
        <v>0.86458333333333337</v>
      </c>
      <c r="E49" s="182" t="s">
        <v>303</v>
      </c>
      <c r="F49" s="183" t="s">
        <v>29</v>
      </c>
      <c r="G49" s="170" t="s">
        <v>301</v>
      </c>
      <c r="H49" s="183">
        <v>1</v>
      </c>
      <c r="I49" s="183" t="s">
        <v>29</v>
      </c>
      <c r="J49" s="183">
        <v>1</v>
      </c>
      <c r="K49" s="186">
        <f t="shared" si="8"/>
        <v>3</v>
      </c>
      <c r="L49" s="184">
        <f>VLOOKUP($B49,Invulblad!$A$11:$S$103,13,0)</f>
        <v>3</v>
      </c>
      <c r="M49" s="185">
        <f>IF(L49&lt;&gt;"",VLOOKUP($B49,Invulblad!$A$11:$S$103,7,0),"")</f>
        <v>0</v>
      </c>
      <c r="N49" s="183" t="s">
        <v>29</v>
      </c>
      <c r="O49" s="185">
        <f>IF(L49&lt;&gt;"",VLOOKUP($B49,Invulblad!$A$11:$S$103,9,0),"")</f>
        <v>0</v>
      </c>
      <c r="P49" s="186">
        <f t="shared" si="9"/>
        <v>5</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221</v>
      </c>
      <c r="F52" s="183" t="s">
        <v>29</v>
      </c>
      <c r="G52" s="170" t="s">
        <v>84</v>
      </c>
      <c r="H52" s="183">
        <v>1</v>
      </c>
      <c r="I52" s="183" t="s">
        <v>29</v>
      </c>
      <c r="J52" s="183">
        <v>2</v>
      </c>
      <c r="K52" s="186">
        <f t="shared" ref="K52:K53" si="10">IF(AND(H52="",J52=""),"",IF(OR(H52="",J52=""),"FOUT",IF(H52&gt;J52,"1",IF(H52=J52,3,2))))</f>
        <v>2</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105</v>
      </c>
      <c r="F53" s="183" t="s">
        <v>29</v>
      </c>
      <c r="G53" s="170" t="s">
        <v>303</v>
      </c>
      <c r="H53" s="183">
        <v>2</v>
      </c>
      <c r="I53" s="183" t="s">
        <v>29</v>
      </c>
      <c r="J53" s="183">
        <v>0</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84</v>
      </c>
      <c r="F56" s="183" t="s">
        <v>29</v>
      </c>
      <c r="G56" s="170" t="s">
        <v>105</v>
      </c>
      <c r="H56" s="183">
        <v>2</v>
      </c>
      <c r="I56" s="183" t="s">
        <v>29</v>
      </c>
      <c r="J56" s="183">
        <v>3</v>
      </c>
      <c r="K56" s="186">
        <f t="shared" ref="K56" si="12">IF(AND(H56="",J56=""),"",IF(OR(H56="",J56=""),"FOUT",IF(H56&gt;J56,"1",IF(H56=J56,3,2))))</f>
        <v>2</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68</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4</v>
      </c>
      <c r="D70" s="304">
        <v>-1</v>
      </c>
      <c r="E70" s="304">
        <v>1</v>
      </c>
      <c r="F70" s="304"/>
      <c r="G70" s="304"/>
      <c r="H70" s="304"/>
      <c r="I70" s="304"/>
      <c r="J70" s="305"/>
      <c r="K70" s="301"/>
      <c r="L70" s="302"/>
      <c r="M70" s="301"/>
      <c r="N70" s="300"/>
    </row>
    <row r="71" spans="2:14">
      <c r="B71" s="297" t="s">
        <v>68</v>
      </c>
      <c r="C71" s="297">
        <v>4</v>
      </c>
      <c r="D71" s="297">
        <v>0</v>
      </c>
      <c r="E71" s="298">
        <v>2</v>
      </c>
      <c r="F71" s="299"/>
      <c r="G71" s="297"/>
      <c r="H71" s="299"/>
      <c r="I71" s="299"/>
      <c r="J71" s="300"/>
      <c r="K71" s="301"/>
      <c r="L71" s="302"/>
      <c r="M71" s="301"/>
      <c r="N71" s="300"/>
    </row>
    <row r="72" spans="2:14">
      <c r="B72" s="297" t="s">
        <v>221</v>
      </c>
      <c r="C72" s="297">
        <v>9</v>
      </c>
      <c r="D72" s="297">
        <v>4</v>
      </c>
      <c r="E72" s="298">
        <v>5</v>
      </c>
      <c r="F72" s="299"/>
      <c r="G72" s="297"/>
      <c r="H72" s="299"/>
      <c r="I72" s="299"/>
      <c r="J72" s="300"/>
      <c r="K72" s="301"/>
      <c r="L72" s="302"/>
      <c r="M72" s="301"/>
      <c r="N72" s="300"/>
    </row>
    <row r="73" spans="2:14">
      <c r="B73" s="297" t="s">
        <v>299</v>
      </c>
      <c r="C73" s="297">
        <v>0</v>
      </c>
      <c r="D73" s="297">
        <v>-3</v>
      </c>
      <c r="E73" s="298">
        <v>0</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318</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105</v>
      </c>
      <c r="E84" s="307"/>
      <c r="F84" s="299"/>
      <c r="G84" s="297"/>
      <c r="H84" s="299"/>
      <c r="I84" s="299"/>
      <c r="J84" s="300"/>
      <c r="K84" s="301"/>
      <c r="L84" s="302"/>
      <c r="M84" s="301"/>
      <c r="N84" s="300"/>
    </row>
    <row r="85" spans="1:14">
      <c r="A85" t="s">
        <v>272</v>
      </c>
      <c r="B85" s="297" t="s">
        <v>87</v>
      </c>
      <c r="C85" s="297"/>
      <c r="D85" s="297" t="s">
        <v>111</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3</v>
      </c>
      <c r="D91" s="297">
        <v>-3</v>
      </c>
      <c r="E91" s="298">
        <v>3</v>
      </c>
      <c r="F91" s="299"/>
      <c r="G91" s="310"/>
      <c r="H91" s="299"/>
      <c r="I91" s="299"/>
      <c r="J91" s="300"/>
      <c r="K91" s="301"/>
      <c r="L91" s="302"/>
      <c r="M91" s="301"/>
      <c r="N91" s="300"/>
    </row>
    <row r="92" spans="1:14">
      <c r="B92" s="297" t="s">
        <v>109</v>
      </c>
      <c r="C92" s="297">
        <v>0</v>
      </c>
      <c r="D92" s="297">
        <v>-5</v>
      </c>
      <c r="E92" s="298">
        <v>1</v>
      </c>
      <c r="F92" s="299"/>
      <c r="G92" s="304"/>
      <c r="H92" s="299"/>
      <c r="I92" s="299"/>
      <c r="J92" s="300"/>
      <c r="K92" s="301"/>
      <c r="L92" s="302"/>
      <c r="M92" s="301"/>
      <c r="N92" s="300"/>
    </row>
    <row r="93" spans="1:14">
      <c r="B93" s="304" t="s">
        <v>105</v>
      </c>
      <c r="C93" s="304">
        <v>9</v>
      </c>
      <c r="D93" s="304">
        <v>6</v>
      </c>
      <c r="E93" s="304">
        <v>7</v>
      </c>
      <c r="F93" s="304"/>
      <c r="G93" s="304"/>
      <c r="H93" s="304"/>
      <c r="I93" s="304"/>
      <c r="J93" s="305"/>
      <c r="K93" s="301"/>
      <c r="L93" s="302"/>
      <c r="M93" s="301"/>
      <c r="N93" s="306"/>
    </row>
    <row r="94" spans="1:14">
      <c r="B94" s="304" t="s">
        <v>111</v>
      </c>
      <c r="C94" s="304">
        <v>6</v>
      </c>
      <c r="D94" s="304">
        <v>2</v>
      </c>
      <c r="E94" s="304">
        <v>4</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301</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9</v>
      </c>
      <c r="D112" s="309">
        <v>6</v>
      </c>
      <c r="E112" s="309">
        <v>7</v>
      </c>
      <c r="F112" s="309"/>
      <c r="G112" s="309"/>
      <c r="H112" s="309"/>
      <c r="I112" s="309"/>
      <c r="J112" s="306"/>
      <c r="K112" s="306"/>
      <c r="L112" s="313"/>
      <c r="M112" s="306"/>
      <c r="N112" s="306"/>
    </row>
    <row r="113" spans="1:14" ht="15.75" thickBot="1">
      <c r="B113" s="314" t="s">
        <v>110</v>
      </c>
      <c r="C113" s="314">
        <v>4</v>
      </c>
      <c r="D113" s="314">
        <v>-1</v>
      </c>
      <c r="E113" s="314">
        <v>1</v>
      </c>
      <c r="F113" s="309"/>
      <c r="G113" s="309"/>
      <c r="H113" s="309"/>
      <c r="I113" s="309"/>
      <c r="J113" s="306"/>
      <c r="K113" s="306"/>
      <c r="L113" s="313"/>
      <c r="M113" s="306"/>
      <c r="N113" s="306"/>
    </row>
    <row r="114" spans="1:14" ht="15.75" thickBot="1">
      <c r="B114" s="315" t="s">
        <v>300</v>
      </c>
      <c r="C114" s="315">
        <v>0</v>
      </c>
      <c r="D114" s="315">
        <v>-4</v>
      </c>
      <c r="E114" s="315">
        <v>0</v>
      </c>
      <c r="F114" s="309"/>
      <c r="G114" s="309"/>
      <c r="H114" s="309"/>
      <c r="I114" s="309"/>
      <c r="J114" s="306"/>
      <c r="K114" s="306"/>
      <c r="L114" s="313"/>
      <c r="M114" s="306"/>
      <c r="N114" s="306"/>
    </row>
    <row r="115" spans="1:14" ht="15.75" thickBot="1">
      <c r="B115" s="316" t="s">
        <v>301</v>
      </c>
      <c r="C115" s="316">
        <v>4</v>
      </c>
      <c r="D115" s="316">
        <v>-1</v>
      </c>
      <c r="E115" s="316">
        <v>2</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340</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303</v>
      </c>
      <c r="E126" s="317"/>
      <c r="F126" s="317"/>
      <c r="G126" s="317"/>
      <c r="H126" s="317"/>
      <c r="I126" s="317"/>
      <c r="J126" s="318"/>
      <c r="K126" s="318"/>
      <c r="L126" s="319"/>
      <c r="M126" s="318"/>
      <c r="N126" s="318"/>
    </row>
    <row r="127" spans="1:14">
      <c r="A127" t="s">
        <v>276</v>
      </c>
      <c r="B127" s="309" t="s">
        <v>87</v>
      </c>
      <c r="C127" s="309"/>
      <c r="D127" s="309" t="s">
        <v>88</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2</v>
      </c>
      <c r="D133" s="309">
        <v>-1</v>
      </c>
      <c r="E133" s="309">
        <v>1</v>
      </c>
      <c r="F133" s="309"/>
      <c r="G133" s="309"/>
      <c r="H133" s="309"/>
      <c r="I133" s="309"/>
      <c r="J133" s="306"/>
      <c r="K133" s="306"/>
      <c r="L133" s="313"/>
      <c r="M133" s="306"/>
      <c r="N133" s="306"/>
    </row>
    <row r="134" spans="2:14">
      <c r="B134" s="309" t="s">
        <v>303</v>
      </c>
      <c r="C134" s="309">
        <v>7</v>
      </c>
      <c r="D134" s="309">
        <v>2</v>
      </c>
      <c r="E134" s="309">
        <v>4</v>
      </c>
      <c r="F134" s="309"/>
      <c r="G134" s="309"/>
      <c r="H134" s="309"/>
      <c r="I134" s="309"/>
      <c r="J134" s="306"/>
      <c r="K134" s="306"/>
      <c r="L134" s="313"/>
      <c r="M134" s="306"/>
      <c r="N134" s="306"/>
    </row>
    <row r="135" spans="2:14">
      <c r="B135" s="304" t="s">
        <v>88</v>
      </c>
      <c r="C135" s="309">
        <v>4</v>
      </c>
      <c r="D135" s="309">
        <v>0</v>
      </c>
      <c r="E135" s="309">
        <v>3</v>
      </c>
      <c r="F135" s="309"/>
      <c r="G135" s="309"/>
      <c r="H135" s="309"/>
      <c r="I135" s="309"/>
      <c r="J135" s="306"/>
      <c r="K135" s="306"/>
      <c r="L135" s="313"/>
      <c r="M135" s="306"/>
      <c r="N135" s="306"/>
    </row>
    <row r="136" spans="2:14" ht="15.75" thickBot="1">
      <c r="B136" s="309" t="s">
        <v>69</v>
      </c>
      <c r="C136" s="309">
        <v>2</v>
      </c>
      <c r="D136" s="309">
        <v>-1</v>
      </c>
      <c r="E136" s="309">
        <v>3</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112</v>
      </c>
      <c r="C140" s="315"/>
      <c r="D140" s="315"/>
      <c r="E140" s="315"/>
      <c r="F140" s="309"/>
      <c r="G140" s="309"/>
      <c r="H140" s="309"/>
      <c r="I140" s="309"/>
      <c r="J140" s="306"/>
      <c r="K140" s="306"/>
      <c r="L140" s="313"/>
      <c r="M140" s="306"/>
      <c r="N140" s="306"/>
    </row>
    <row r="141" spans="2:14" ht="15.75" thickBot="1">
      <c r="B141" s="316" t="s">
        <v>113</v>
      </c>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342</v>
      </c>
      <c r="C1" s="168"/>
      <c r="D1" s="168"/>
      <c r="E1" s="168"/>
      <c r="F1" s="168"/>
      <c r="G1" s="168"/>
      <c r="H1" s="168"/>
      <c r="I1" s="168"/>
      <c r="J1" s="168"/>
      <c r="K1" s="168"/>
      <c r="L1" s="169"/>
      <c r="M1" s="168"/>
      <c r="N1" s="168"/>
      <c r="P1" s="168">
        <f>SUM(P14:P56)+D11+F7+H11</f>
        <v>225</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Tsjechië</v>
      </c>
      <c r="C4" s="170"/>
      <c r="D4" s="190">
        <f>IF(AND(ISNA(MATCH(B4,Invulblad!$F$44:$F$47,0)),ISNA(MATCH(B4,Invulblad!$J$44:$J$47,0))),0,bonus8)</f>
        <v>10</v>
      </c>
      <c r="E4" s="170" t="str">
        <f>E53</f>
        <v>Portugal</v>
      </c>
      <c r="F4" s="190">
        <f>IF(AND(ISNA(MATCH(E4,Invulblad!$F$51:$F$52,0)),ISNA(MATCH(E4,Invulblad!$J$51:$J$52,0))),0,bonus4)</f>
        <v>20</v>
      </c>
      <c r="I4" s="170"/>
      <c r="K4" s="170"/>
      <c r="M4" s="170"/>
      <c r="N4" s="170"/>
      <c r="P4" s="170"/>
    </row>
    <row r="5" spans="2:16">
      <c r="B5" s="170" t="str">
        <f>E47</f>
        <v>Portugal</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Italië</v>
      </c>
      <c r="F6" s="190">
        <f>IF(AND(ISNA(MATCH(E6,Invulblad!$F$51:$F$52,0)),ISNA(MATCH(E6,Invulblad!$J$51:$J$52,0))),0,bonus4)</f>
        <v>20</v>
      </c>
      <c r="I6" s="170"/>
      <c r="K6" s="170"/>
      <c r="M6" s="170"/>
      <c r="N6" s="170"/>
      <c r="P6" s="170"/>
    </row>
    <row r="7" spans="2:16">
      <c r="B7" s="170" t="str">
        <f>E48</f>
        <v>Spanje</v>
      </c>
      <c r="C7" s="170"/>
      <c r="D7" s="190">
        <f>IF(AND(ISNA(MATCH(B7,Invulblad!$F$44:$F$47,0)),ISNA(MATCH(B7,Invulblad!$J$44:$J$47,0))),0,bonus8)</f>
        <v>10</v>
      </c>
      <c r="E7" s="173" t="s">
        <v>61</v>
      </c>
      <c r="F7" s="191">
        <f>SUM(F3:F6)</f>
        <v>60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Zweden</v>
      </c>
      <c r="C9" s="170"/>
      <c r="D9" s="190">
        <f>IF(AND(ISNA(MATCH(B9,Invulblad!$F$44:$F$47,0)),ISNA(MATCH(B9,Invulblad!$J$44:$J$47,0))),0,bonus8)</f>
        <v>0</v>
      </c>
      <c r="G9" s="170" t="str">
        <f>E56</f>
        <v>Nederland</v>
      </c>
      <c r="H9" s="190">
        <f>IF(AND(ISNA(MATCH(G9,Invulblad!$F$56,0)),ISNA(MATCH(G9,Invulblad!$J$56,0))),0,bonus2)</f>
        <v>0</v>
      </c>
      <c r="M9" s="170"/>
      <c r="N9" s="170"/>
      <c r="P9" s="170"/>
    </row>
    <row r="10" spans="2:16">
      <c r="B10" s="170" t="str">
        <f>G48</f>
        <v>Engeland</v>
      </c>
      <c r="C10" s="170"/>
      <c r="D10" s="190">
        <f>IF(AND(ISNA(MATCH(B10,Invulblad!$F$44:$F$47,0)),ISNA(MATCH(B10,Invulblad!$J$44:$J$47,0))),0,bonus8)</f>
        <v>10</v>
      </c>
      <c r="G10" s="170" t="str">
        <f>G56</f>
        <v>Italië</v>
      </c>
      <c r="H10" s="190">
        <f>IF(AND(ISNA(MATCH(G10,Invulblad!$F$56,0)),ISNA(MATCH(G10,Invulblad!$J$56,0))),0,5)</f>
        <v>5</v>
      </c>
      <c r="M10" s="170"/>
      <c r="N10" s="170"/>
      <c r="P10" s="170"/>
    </row>
    <row r="11" spans="2:16">
      <c r="B11" s="173" t="s">
        <v>60</v>
      </c>
      <c r="C11" s="296"/>
      <c r="D11" s="191">
        <f>SUM(D3:D10)</f>
        <v>50</v>
      </c>
      <c r="G11" s="173" t="s">
        <v>66</v>
      </c>
      <c r="H11" s="191">
        <f>SUM(H9:H10)</f>
        <v>5</v>
      </c>
      <c r="M11" s="170"/>
      <c r="N11" s="170"/>
      <c r="P11" s="170"/>
    </row>
    <row r="12" spans="2:16">
      <c r="B12" s="174" t="s">
        <v>19</v>
      </c>
      <c r="C12" s="174"/>
      <c r="D12" s="174"/>
      <c r="G12" s="174"/>
      <c r="H12" s="174"/>
      <c r="I12" s="174"/>
      <c r="J12" s="175" t="str">
        <f>IF(H56&gt;J56,E56,G56)</f>
        <v>Nederland</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0</v>
      </c>
      <c r="I14" s="183" t="s">
        <v>29</v>
      </c>
      <c r="J14" s="183">
        <v>1</v>
      </c>
      <c r="K14" s="186">
        <f t="shared" ref="K14:K20" si="0">IF(AND(H14="",J14=""),"",IF(OR(H14="",J14=""),"FOUT",IF(H14&gt;J14,"1",IF(H14=J14,3,2))))</f>
        <v>2</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1</v>
      </c>
      <c r="I15" s="183" t="s">
        <v>29</v>
      </c>
      <c r="J15" s="183">
        <v>0</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0</v>
      </c>
      <c r="I16" s="183" t="s">
        <v>29</v>
      </c>
      <c r="J16" s="183">
        <v>2</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1</v>
      </c>
      <c r="I17" s="183" t="s">
        <v>29</v>
      </c>
      <c r="J17" s="183">
        <v>1</v>
      </c>
      <c r="K17" s="186">
        <f t="shared" si="0"/>
        <v>3</v>
      </c>
      <c r="L17" s="184">
        <f>VLOOKUP($B17,Invulblad!$A$11:$S$103,13,0)</f>
        <v>3</v>
      </c>
      <c r="M17" s="185">
        <f>IF(L17&lt;&gt;"",VLOOKUP($B17,Invulblad!$A$11:$S$103,7,0),"")</f>
        <v>1</v>
      </c>
      <c r="N17" s="183" t="s">
        <v>29</v>
      </c>
      <c r="O17" s="185">
        <f>IF(L17&lt;&gt;"",VLOOKUP($B17,Invulblad!$A$11:$S$103,9,0),"")</f>
        <v>1</v>
      </c>
      <c r="P17" s="186">
        <f t="shared" si="1"/>
        <v>10</v>
      </c>
    </row>
    <row r="18" spans="2:16">
      <c r="B18" s="170">
        <v>17</v>
      </c>
      <c r="C18" s="180" t="s">
        <v>282</v>
      </c>
      <c r="D18" s="181">
        <v>0.86458333333333337</v>
      </c>
      <c r="E18" s="182" t="s">
        <v>299</v>
      </c>
      <c r="F18" s="183" t="s">
        <v>29</v>
      </c>
      <c r="G18" s="170" t="s">
        <v>222</v>
      </c>
      <c r="H18" s="183">
        <v>1</v>
      </c>
      <c r="I18" s="183" t="s">
        <v>29</v>
      </c>
      <c r="J18" s="183">
        <v>0</v>
      </c>
      <c r="K18" s="186" t="str">
        <f t="shared" si="0"/>
        <v>1</v>
      </c>
      <c r="L18" s="184" t="str">
        <f>VLOOKUP($B18,Invulblad!$A$11:$S$103,13,0)</f>
        <v>1</v>
      </c>
      <c r="M18" s="185">
        <f>IF(L18&lt;&gt;"",VLOOKUP($B18,Invulblad!$A$11:$S$103,7,0),"")</f>
        <v>1</v>
      </c>
      <c r="N18" s="183" t="s">
        <v>29</v>
      </c>
      <c r="O18" s="185">
        <f>IF(L18&lt;&gt;"",VLOOKUP($B18,Invulblad!$A$11:$S$103,9,0),"")</f>
        <v>0</v>
      </c>
      <c r="P18" s="186">
        <f t="shared" si="1"/>
        <v>10</v>
      </c>
    </row>
    <row r="19" spans="2:16">
      <c r="B19" s="170">
        <v>18</v>
      </c>
      <c r="C19" s="180" t="s">
        <v>282</v>
      </c>
      <c r="D19" s="181">
        <v>0.86458333333333337</v>
      </c>
      <c r="E19" s="182" t="s">
        <v>68</v>
      </c>
      <c r="F19" s="183" t="s">
        <v>29</v>
      </c>
      <c r="G19" s="170" t="s">
        <v>221</v>
      </c>
      <c r="H19" s="183">
        <v>0</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2</v>
      </c>
      <c r="I22" s="183" t="s">
        <v>29</v>
      </c>
      <c r="J22" s="183">
        <v>0</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2</v>
      </c>
      <c r="K23" s="186">
        <f t="shared" si="2"/>
        <v>3</v>
      </c>
      <c r="L23" s="184" t="str">
        <f>VLOOKUP($B23,Invulblad!$A$11:$S$103,13,0)</f>
        <v>1</v>
      </c>
      <c r="M23" s="185">
        <f>IF(L23&lt;&gt;"",VLOOKUP($B23,Invulblad!$A$11:$S$103,7,0),"")</f>
        <v>1</v>
      </c>
      <c r="N23" s="183" t="s">
        <v>29</v>
      </c>
      <c r="O23" s="185">
        <f>IF(L23&lt;&gt;"",VLOOKUP($B23,Invulblad!$A$11:$S$103,9,0),"")</f>
        <v>0</v>
      </c>
      <c r="P23" s="186">
        <f t="shared" si="3"/>
        <v>0</v>
      </c>
    </row>
    <row r="24" spans="2:16">
      <c r="B24" s="170">
        <v>11</v>
      </c>
      <c r="C24" s="180" t="s">
        <v>284</v>
      </c>
      <c r="D24" s="181">
        <v>0.75</v>
      </c>
      <c r="E24" s="182" t="s">
        <v>109</v>
      </c>
      <c r="F24" s="183" t="s">
        <v>29</v>
      </c>
      <c r="G24" s="170" t="s">
        <v>111</v>
      </c>
      <c r="H24" s="183">
        <v>0</v>
      </c>
      <c r="I24" s="183" t="s">
        <v>29</v>
      </c>
      <c r="J24" s="183">
        <v>2</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2</v>
      </c>
      <c r="I25" s="183" t="s">
        <v>29</v>
      </c>
      <c r="J25" s="183">
        <v>1</v>
      </c>
      <c r="K25" s="186" t="str">
        <f t="shared" si="2"/>
        <v>1</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2</v>
      </c>
      <c r="I26" s="183" t="s">
        <v>29</v>
      </c>
      <c r="J26" s="183">
        <v>1</v>
      </c>
      <c r="K26" s="186" t="str">
        <f t="shared" si="2"/>
        <v>1</v>
      </c>
      <c r="L26" s="184" t="str">
        <f>VLOOKUP($B26,Invulblad!$A$11:$S$103,13,0)</f>
        <v>1</v>
      </c>
      <c r="M26" s="185">
        <f>IF(L26&lt;&gt;"",VLOOKUP($B26,Invulblad!$A$11:$S$103,7,0),"")</f>
        <v>2</v>
      </c>
      <c r="N26" s="183" t="s">
        <v>29</v>
      </c>
      <c r="O26" s="185">
        <f>IF(L26&lt;&gt;"",VLOOKUP($B26,Invulblad!$A$11:$S$103,9,0),"")</f>
        <v>1</v>
      </c>
      <c r="P26" s="186">
        <f t="shared" si="3"/>
        <v>10</v>
      </c>
    </row>
    <row r="27" spans="2:16">
      <c r="B27" s="170">
        <v>20</v>
      </c>
      <c r="C27" s="180" t="s">
        <v>285</v>
      </c>
      <c r="D27" s="181">
        <v>0.86458333333333337</v>
      </c>
      <c r="E27" s="182" t="s">
        <v>109</v>
      </c>
      <c r="F27" s="183" t="s">
        <v>29</v>
      </c>
      <c r="G27" s="170" t="s">
        <v>105</v>
      </c>
      <c r="H27" s="183">
        <v>0</v>
      </c>
      <c r="I27" s="183" t="s">
        <v>29</v>
      </c>
      <c r="J27" s="183">
        <v>3</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2</v>
      </c>
      <c r="I30" s="183" t="s">
        <v>29</v>
      </c>
      <c r="J30" s="183">
        <v>1</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0</v>
      </c>
      <c r="I31" s="183" t="s">
        <v>29</v>
      </c>
      <c r="J31" s="183">
        <v>1</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2</v>
      </c>
      <c r="I32" s="183" t="s">
        <v>29</v>
      </c>
      <c r="J32" s="183">
        <v>0</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2</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0</v>
      </c>
      <c r="I34" s="183" t="s">
        <v>29</v>
      </c>
      <c r="J34" s="183">
        <v>1</v>
      </c>
      <c r="K34" s="186">
        <f t="shared" si="4"/>
        <v>2</v>
      </c>
      <c r="L34" s="184">
        <f>VLOOKUP($B34,Invulblad!$A$11:$S$103,13,0)</f>
        <v>2</v>
      </c>
      <c r="M34" s="185">
        <f>IF(L34&lt;&gt;"",VLOOKUP($B34,Invulblad!$A$11:$S$103,7,0),"")</f>
        <v>0</v>
      </c>
      <c r="N34" s="183" t="s">
        <v>29</v>
      </c>
      <c r="O34" s="185">
        <f>IF(L34&lt;&gt;"",VLOOKUP($B34,Invulblad!$A$11:$S$103,9,0),"")</f>
        <v>1</v>
      </c>
      <c r="P34" s="186">
        <f t="shared" si="5"/>
        <v>10</v>
      </c>
    </row>
    <row r="35" spans="2:16">
      <c r="B35" s="170">
        <v>22</v>
      </c>
      <c r="C35" s="180" t="s">
        <v>288</v>
      </c>
      <c r="D35" s="181">
        <v>0.86458333333333337</v>
      </c>
      <c r="E35" s="182" t="s">
        <v>110</v>
      </c>
      <c r="F35" s="183" t="s">
        <v>29</v>
      </c>
      <c r="G35" s="170" t="s">
        <v>300</v>
      </c>
      <c r="H35" s="183">
        <v>1</v>
      </c>
      <c r="I35" s="183" t="s">
        <v>29</v>
      </c>
      <c r="J35" s="183">
        <v>0</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2</v>
      </c>
      <c r="I38" s="183" t="s">
        <v>29</v>
      </c>
      <c r="J38" s="183">
        <v>2</v>
      </c>
      <c r="K38" s="186">
        <f t="shared" ref="K38:K43" si="6">IF(AND(H38="",J38=""),"",IF(OR(H38="",J38=""),"FOUT",IF(H38&gt;J38,"1",IF(H38=J38,3,2))))</f>
        <v>3</v>
      </c>
      <c r="L38" s="184">
        <f>VLOOKUP($B38,Invulblad!$A$11:$S$103,13,0)</f>
        <v>3</v>
      </c>
      <c r="M38" s="185">
        <f>IF(L38&lt;&gt;"",VLOOKUP($B38,Invulblad!$A$11:$S$103,7,0),"")</f>
        <v>1</v>
      </c>
      <c r="N38" s="183" t="s">
        <v>29</v>
      </c>
      <c r="O38" s="185">
        <f>IF(L38&lt;&gt;"",VLOOKUP($B38,Invulblad!$A$11:$S$103,9,0),"")</f>
        <v>1</v>
      </c>
      <c r="P38" s="186">
        <f t="shared" ref="P38:P43" si="7">IF(L38&lt;&gt;"",IF(AND(M38=H38,O38=J38),10,IF(K38=L38,5,0)),"")</f>
        <v>5</v>
      </c>
    </row>
    <row r="39" spans="2:16">
      <c r="B39" s="170">
        <v>8</v>
      </c>
      <c r="C39" s="180" t="s">
        <v>289</v>
      </c>
      <c r="D39" s="181">
        <v>0.86458333333333337</v>
      </c>
      <c r="E39" s="182" t="s">
        <v>302</v>
      </c>
      <c r="F39" s="183" t="s">
        <v>29</v>
      </c>
      <c r="G39" s="170" t="s">
        <v>303</v>
      </c>
      <c r="H39" s="183">
        <v>1</v>
      </c>
      <c r="I39" s="183" t="s">
        <v>29</v>
      </c>
      <c r="J39" s="183">
        <v>1</v>
      </c>
      <c r="K39" s="186">
        <f t="shared" si="6"/>
        <v>3</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2</v>
      </c>
      <c r="I40" s="183" t="s">
        <v>29</v>
      </c>
      <c r="J40" s="183">
        <v>1</v>
      </c>
      <c r="K40" s="186" t="str">
        <f t="shared" si="6"/>
        <v>1</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2</v>
      </c>
      <c r="I41" s="183" t="s">
        <v>29</v>
      </c>
      <c r="J41" s="183">
        <v>2</v>
      </c>
      <c r="K41" s="186">
        <f t="shared" si="6"/>
        <v>3</v>
      </c>
      <c r="L41" s="184">
        <f>VLOOKUP($B41,Invulblad!$A$11:$S$103,13,0)</f>
        <v>2</v>
      </c>
      <c r="M41" s="185">
        <f>IF(L41&lt;&gt;"",VLOOKUP($B41,Invulblad!$A$11:$S$103,7,0),"")</f>
        <v>0</v>
      </c>
      <c r="N41" s="183" t="s">
        <v>29</v>
      </c>
      <c r="O41" s="185">
        <f>IF(L41&lt;&gt;"",VLOOKUP($B41,Invulblad!$A$11:$S$103,9,0),"")</f>
        <v>2</v>
      </c>
      <c r="P41" s="186">
        <f t="shared" si="7"/>
        <v>0</v>
      </c>
    </row>
    <row r="42" spans="2:16">
      <c r="B42" s="170">
        <v>23</v>
      </c>
      <c r="C42" s="180" t="s">
        <v>291</v>
      </c>
      <c r="D42" s="181">
        <v>0.86458333333333337</v>
      </c>
      <c r="E42" s="182" t="s">
        <v>69</v>
      </c>
      <c r="F42" s="183" t="s">
        <v>29</v>
      </c>
      <c r="G42" s="170" t="s">
        <v>302</v>
      </c>
      <c r="H42" s="183">
        <v>1</v>
      </c>
      <c r="I42" s="183" t="s">
        <v>29</v>
      </c>
      <c r="J42" s="183">
        <v>0</v>
      </c>
      <c r="K42" s="186" t="str">
        <f t="shared" si="6"/>
        <v>1</v>
      </c>
      <c r="L42" s="184" t="str">
        <f>VLOOKUP($B42,Invulblad!$A$11:$S$103,13,0)</f>
        <v>1</v>
      </c>
      <c r="M42" s="185">
        <f>IF(L42&lt;&gt;"",VLOOKUP($B42,Invulblad!$A$11:$S$103,7,0),"")</f>
        <v>1</v>
      </c>
      <c r="N42" s="183" t="s">
        <v>29</v>
      </c>
      <c r="O42" s="185">
        <f>IF(L42&lt;&gt;"",VLOOKUP($B42,Invulblad!$A$11:$S$103,9,0),"")</f>
        <v>0</v>
      </c>
      <c r="P42" s="186">
        <f t="shared" si="7"/>
        <v>10</v>
      </c>
    </row>
    <row r="43" spans="2:16">
      <c r="B43" s="170">
        <v>24</v>
      </c>
      <c r="C43" s="180" t="s">
        <v>291</v>
      </c>
      <c r="D43" s="181">
        <v>0.86458333333333337</v>
      </c>
      <c r="E43" s="182" t="s">
        <v>303</v>
      </c>
      <c r="F43" s="183" t="s">
        <v>29</v>
      </c>
      <c r="G43" s="170" t="s">
        <v>88</v>
      </c>
      <c r="H43" s="183">
        <v>1</v>
      </c>
      <c r="I43" s="183" t="s">
        <v>29</v>
      </c>
      <c r="J43" s="183">
        <v>0</v>
      </c>
      <c r="K43" s="186" t="str">
        <f t="shared" si="6"/>
        <v>1</v>
      </c>
      <c r="L43" s="184" t="str">
        <f>VLOOKUP($B43,Invulblad!$A$11:$S$103,13,0)</f>
        <v>1</v>
      </c>
      <c r="M43" s="185">
        <f>IF(L43&lt;&gt;"",VLOOKUP($B43,Invulblad!$A$11:$S$103,7,0),"")</f>
        <v>2</v>
      </c>
      <c r="N43" s="183" t="s">
        <v>29</v>
      </c>
      <c r="O43" s="185">
        <f>IF(L43&lt;&gt;"",VLOOKUP($B43,Invulblad!$A$11:$S$103,9,0),"")</f>
        <v>0</v>
      </c>
      <c r="P43" s="186">
        <f t="shared" si="7"/>
        <v>5</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77</v>
      </c>
      <c r="H46" s="183">
        <v>0</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111</v>
      </c>
      <c r="F47" s="183" t="s">
        <v>29</v>
      </c>
      <c r="G47" s="170" t="s">
        <v>299</v>
      </c>
      <c r="H47" s="183">
        <v>2</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69</v>
      </c>
      <c r="H48" s="183">
        <v>1</v>
      </c>
      <c r="I48" s="183" t="s">
        <v>29</v>
      </c>
      <c r="J48" s="183">
        <v>1</v>
      </c>
      <c r="K48" s="186">
        <f t="shared" si="8"/>
        <v>3</v>
      </c>
      <c r="L48" s="184" t="str">
        <f>VLOOKUP($B48,Invulblad!$A$11:$S$103,13,0)</f>
        <v>1</v>
      </c>
      <c r="M48" s="185">
        <f>IF(L48&lt;&gt;"",VLOOKUP($B48,Invulblad!$A$11:$S$103,7,0),"")</f>
        <v>2</v>
      </c>
      <c r="N48" s="183" t="s">
        <v>29</v>
      </c>
      <c r="O48" s="185">
        <f>IF(L48&lt;&gt;"",VLOOKUP($B48,Invulblad!$A$11:$S$103,9,0),"")</f>
        <v>0</v>
      </c>
      <c r="P48" s="186">
        <f t="shared" si="9"/>
        <v>0</v>
      </c>
    </row>
    <row r="49" spans="1:16">
      <c r="B49" s="170">
        <v>28</v>
      </c>
      <c r="C49" s="180" t="s">
        <v>295</v>
      </c>
      <c r="D49" s="181">
        <v>0.86458333333333337</v>
      </c>
      <c r="E49" s="182" t="s">
        <v>303</v>
      </c>
      <c r="F49" s="183" t="s">
        <v>29</v>
      </c>
      <c r="G49" s="170" t="s">
        <v>110</v>
      </c>
      <c r="H49" s="183">
        <v>0</v>
      </c>
      <c r="I49" s="183" t="s">
        <v>29</v>
      </c>
      <c r="J49" s="183">
        <v>2</v>
      </c>
      <c r="K49" s="186">
        <f t="shared" si="8"/>
        <v>2</v>
      </c>
      <c r="L49" s="184">
        <f>VLOOKUP($B49,Invulblad!$A$11:$S$103,13,0)</f>
        <v>3</v>
      </c>
      <c r="M49" s="185">
        <f>IF(L49&lt;&gt;"",VLOOKUP($B49,Invulblad!$A$11:$S$103,7,0),"")</f>
        <v>0</v>
      </c>
      <c r="N49" s="183" t="s">
        <v>29</v>
      </c>
      <c r="O49" s="185">
        <f>IF(L49&lt;&gt;"",VLOOKUP($B49,Invulblad!$A$11:$S$103,9,0),"")</f>
        <v>0</v>
      </c>
      <c r="P49" s="186">
        <f t="shared" si="9"/>
        <v>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77</v>
      </c>
      <c r="F52" s="183" t="s">
        <v>29</v>
      </c>
      <c r="G52" s="170" t="s">
        <v>84</v>
      </c>
      <c r="H52" s="183">
        <v>2</v>
      </c>
      <c r="I52" s="183" t="s">
        <v>29</v>
      </c>
      <c r="J52" s="183">
        <v>1</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111</v>
      </c>
      <c r="F53" s="183" t="s">
        <v>29</v>
      </c>
      <c r="G53" s="170" t="s">
        <v>110</v>
      </c>
      <c r="H53" s="183">
        <v>1</v>
      </c>
      <c r="I53" s="183" t="s">
        <v>29</v>
      </c>
      <c r="J53" s="183">
        <v>1</v>
      </c>
      <c r="K53" s="186">
        <f t="shared" si="10"/>
        <v>3</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77</v>
      </c>
      <c r="F56" s="183" t="s">
        <v>29</v>
      </c>
      <c r="G56" s="170" t="s">
        <v>110</v>
      </c>
      <c r="H56" s="183">
        <v>2</v>
      </c>
      <c r="I56" s="183" t="s">
        <v>29</v>
      </c>
      <c r="J56" s="183">
        <v>1</v>
      </c>
      <c r="K56" s="186" t="str">
        <f t="shared" ref="K56" si="12">IF(AND(H56="",J56=""),"",IF(OR(H56="",J56=""),"FOUT",IF(H56&gt;J56,"1",IF(H56=J56,3,2))))</f>
        <v>1</v>
      </c>
      <c r="L56" s="184" t="str">
        <f>VLOOKUP($B56,Invulblad!$A$11:$S$103,13,0)</f>
        <v>1</v>
      </c>
      <c r="M56" s="185">
        <f>IF(L56&lt;&gt;"",VLOOKUP($B56,Invulblad!$A$11:$S$103,7,0),"")</f>
        <v>4</v>
      </c>
      <c r="N56" s="183" t="s">
        <v>29</v>
      </c>
      <c r="O56" s="185">
        <f>IF(L56&lt;&gt;"",VLOOKUP($B56,Invulblad!$A$11:$S$103,9,0),"")</f>
        <v>0</v>
      </c>
      <c r="P56" s="186">
        <f t="shared" ref="P56" si="13">IF(L56&lt;&gt;"",IF(AND(M56=H56,O56=J56),10,IF(K56=L56,5,0)),"")</f>
        <v>5</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299</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1</v>
      </c>
      <c r="D70" s="304">
        <v>-2</v>
      </c>
      <c r="E70" s="304">
        <v>1</v>
      </c>
      <c r="F70" s="304"/>
      <c r="G70" s="304"/>
      <c r="H70" s="304"/>
      <c r="I70" s="304"/>
      <c r="J70" s="305"/>
      <c r="K70" s="301"/>
      <c r="L70" s="302"/>
      <c r="M70" s="301"/>
      <c r="N70" s="300"/>
    </row>
    <row r="71" spans="2:14">
      <c r="B71" s="297" t="s">
        <v>68</v>
      </c>
      <c r="C71" s="297">
        <v>3</v>
      </c>
      <c r="D71" s="297">
        <v>-3</v>
      </c>
      <c r="E71" s="298">
        <v>1</v>
      </c>
      <c r="F71" s="299"/>
      <c r="G71" s="297"/>
      <c r="H71" s="299"/>
      <c r="I71" s="299"/>
      <c r="J71" s="300"/>
      <c r="K71" s="301"/>
      <c r="L71" s="302"/>
      <c r="M71" s="301"/>
      <c r="N71" s="300"/>
    </row>
    <row r="72" spans="2:14">
      <c r="B72" s="297" t="s">
        <v>221</v>
      </c>
      <c r="C72" s="297">
        <v>7</v>
      </c>
      <c r="D72" s="297">
        <v>3</v>
      </c>
      <c r="E72" s="298">
        <v>4</v>
      </c>
      <c r="F72" s="299"/>
      <c r="G72" s="297"/>
      <c r="H72" s="299"/>
      <c r="I72" s="299"/>
      <c r="J72" s="300"/>
      <c r="K72" s="301"/>
      <c r="L72" s="302"/>
      <c r="M72" s="301"/>
      <c r="N72" s="300"/>
    </row>
    <row r="73" spans="2:14">
      <c r="B73" s="297" t="s">
        <v>299</v>
      </c>
      <c r="C73" s="297">
        <v>6</v>
      </c>
      <c r="D73" s="297">
        <v>2</v>
      </c>
      <c r="E73" s="298">
        <v>3</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111</v>
      </c>
      <c r="E84" s="307"/>
      <c r="F84" s="299"/>
      <c r="G84" s="297"/>
      <c r="H84" s="299"/>
      <c r="I84" s="299"/>
      <c r="J84" s="300"/>
      <c r="K84" s="301"/>
      <c r="L84" s="302"/>
      <c r="M84" s="301"/>
      <c r="N84" s="300"/>
    </row>
    <row r="85" spans="1:14">
      <c r="A85" t="s">
        <v>272</v>
      </c>
      <c r="B85" s="297" t="s">
        <v>87</v>
      </c>
      <c r="C85" s="297"/>
      <c r="D85" s="297" t="s">
        <v>77</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6</v>
      </c>
      <c r="D91" s="297">
        <v>2</v>
      </c>
      <c r="E91" s="298">
        <v>5</v>
      </c>
      <c r="F91" s="299"/>
      <c r="G91" s="310"/>
      <c r="H91" s="299"/>
      <c r="I91" s="299"/>
      <c r="J91" s="300"/>
      <c r="K91" s="301"/>
      <c r="L91" s="302"/>
      <c r="M91" s="301"/>
      <c r="N91" s="300"/>
    </row>
    <row r="92" spans="1:14">
      <c r="B92" s="297" t="s">
        <v>109</v>
      </c>
      <c r="C92" s="297">
        <v>0</v>
      </c>
      <c r="D92" s="297">
        <v>-7</v>
      </c>
      <c r="E92" s="298">
        <v>0</v>
      </c>
      <c r="F92" s="299"/>
      <c r="G92" s="304"/>
      <c r="H92" s="299"/>
      <c r="I92" s="299"/>
      <c r="J92" s="300"/>
      <c r="K92" s="301"/>
      <c r="L92" s="302"/>
      <c r="M92" s="301"/>
      <c r="N92" s="300"/>
    </row>
    <row r="93" spans="1:14">
      <c r="B93" s="304" t="s">
        <v>105</v>
      </c>
      <c r="C93" s="304">
        <v>4</v>
      </c>
      <c r="D93" s="304">
        <v>2</v>
      </c>
      <c r="E93" s="304">
        <v>6</v>
      </c>
      <c r="F93" s="304"/>
      <c r="G93" s="304"/>
      <c r="H93" s="304"/>
      <c r="I93" s="304"/>
      <c r="J93" s="305"/>
      <c r="K93" s="301"/>
      <c r="L93" s="302"/>
      <c r="M93" s="301"/>
      <c r="N93" s="306"/>
    </row>
    <row r="94" spans="1:14">
      <c r="B94" s="304" t="s">
        <v>111</v>
      </c>
      <c r="C94" s="304">
        <v>7</v>
      </c>
      <c r="D94" s="304">
        <v>3</v>
      </c>
      <c r="E94" s="304">
        <v>6</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110</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9</v>
      </c>
      <c r="D112" s="309">
        <v>4</v>
      </c>
      <c r="E112" s="309">
        <v>5</v>
      </c>
      <c r="F112" s="309"/>
      <c r="G112" s="309"/>
      <c r="H112" s="309"/>
      <c r="I112" s="309"/>
      <c r="J112" s="306"/>
      <c r="K112" s="306"/>
      <c r="L112" s="313"/>
      <c r="M112" s="306"/>
      <c r="N112" s="306"/>
    </row>
    <row r="113" spans="1:14" ht="15.75" thickBot="1">
      <c r="B113" s="314" t="s">
        <v>110</v>
      </c>
      <c r="C113" s="314">
        <v>6</v>
      </c>
      <c r="D113" s="314">
        <v>2</v>
      </c>
      <c r="E113" s="314">
        <v>4</v>
      </c>
      <c r="F113" s="309"/>
      <c r="G113" s="309"/>
      <c r="H113" s="309"/>
      <c r="I113" s="309"/>
      <c r="J113" s="306"/>
      <c r="K113" s="306"/>
      <c r="L113" s="313"/>
      <c r="M113" s="306"/>
      <c r="N113" s="306"/>
    </row>
    <row r="114" spans="1:14" ht="15.75" thickBot="1">
      <c r="B114" s="315" t="s">
        <v>300</v>
      </c>
      <c r="C114" s="315">
        <v>0</v>
      </c>
      <c r="D114" s="315">
        <v>-4</v>
      </c>
      <c r="E114" s="315">
        <v>0</v>
      </c>
      <c r="F114" s="309"/>
      <c r="G114" s="309"/>
      <c r="H114" s="309"/>
      <c r="I114" s="309"/>
      <c r="J114" s="306"/>
      <c r="K114" s="306"/>
      <c r="L114" s="313"/>
      <c r="M114" s="306"/>
      <c r="N114" s="306"/>
    </row>
    <row r="115" spans="1:14" ht="15.75" thickBot="1">
      <c r="B115" s="316" t="s">
        <v>301</v>
      </c>
      <c r="C115" s="316">
        <v>3</v>
      </c>
      <c r="D115" s="316">
        <v>-2</v>
      </c>
      <c r="E115" s="316">
        <v>1</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103</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303</v>
      </c>
      <c r="E126" s="317"/>
      <c r="F126" s="317"/>
      <c r="G126" s="317"/>
      <c r="H126" s="317"/>
      <c r="I126" s="317"/>
      <c r="J126" s="318"/>
      <c r="K126" s="318"/>
      <c r="L126" s="319"/>
      <c r="M126" s="318"/>
      <c r="N126" s="318"/>
    </row>
    <row r="127" spans="1:14">
      <c r="A127" t="s">
        <v>276</v>
      </c>
      <c r="B127" s="309" t="s">
        <v>87</v>
      </c>
      <c r="C127" s="309"/>
      <c r="D127" s="309" t="s">
        <v>69</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2</v>
      </c>
      <c r="D133" s="309">
        <v>-1</v>
      </c>
      <c r="E133" s="309">
        <v>3</v>
      </c>
      <c r="F133" s="309"/>
      <c r="G133" s="309"/>
      <c r="H133" s="309"/>
      <c r="I133" s="309"/>
      <c r="J133" s="306"/>
      <c r="K133" s="306"/>
      <c r="L133" s="313"/>
      <c r="M133" s="306"/>
      <c r="N133" s="306"/>
    </row>
    <row r="134" spans="2:14">
      <c r="B134" s="309" t="s">
        <v>303</v>
      </c>
      <c r="C134" s="309">
        <v>7</v>
      </c>
      <c r="D134" s="309">
        <v>2</v>
      </c>
      <c r="E134" s="309">
        <v>4</v>
      </c>
      <c r="F134" s="309"/>
      <c r="G134" s="309"/>
      <c r="H134" s="309"/>
      <c r="I134" s="309"/>
      <c r="J134" s="306"/>
      <c r="K134" s="306"/>
      <c r="L134" s="313"/>
      <c r="M134" s="306"/>
      <c r="N134" s="306"/>
    </row>
    <row r="135" spans="2:14">
      <c r="B135" s="304" t="s">
        <v>88</v>
      </c>
      <c r="C135" s="309">
        <v>2</v>
      </c>
      <c r="D135" s="309">
        <v>-1</v>
      </c>
      <c r="E135" s="309">
        <v>4</v>
      </c>
      <c r="F135" s="309"/>
      <c r="G135" s="309"/>
      <c r="H135" s="309"/>
      <c r="I135" s="309"/>
      <c r="J135" s="306"/>
      <c r="K135" s="306"/>
      <c r="L135" s="313"/>
      <c r="M135" s="306"/>
      <c r="N135" s="306"/>
    </row>
    <row r="136" spans="2:14" ht="15.75" thickBot="1">
      <c r="B136" s="309" t="s">
        <v>69</v>
      </c>
      <c r="C136" s="309">
        <v>4</v>
      </c>
      <c r="D136" s="309">
        <v>0</v>
      </c>
      <c r="E136" s="309">
        <v>4</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112</v>
      </c>
      <c r="C140" s="315"/>
      <c r="D140" s="315"/>
      <c r="E140" s="315"/>
      <c r="F140" s="309"/>
      <c r="G140" s="309"/>
      <c r="H140" s="309"/>
      <c r="I140" s="309"/>
      <c r="J140" s="306"/>
      <c r="K140" s="306"/>
      <c r="L140" s="313"/>
      <c r="M140" s="306"/>
      <c r="N140" s="306"/>
    </row>
    <row r="141" spans="2:14" ht="15.75" thickBot="1">
      <c r="B141" s="316" t="s">
        <v>113</v>
      </c>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7.xml><?xml version="1.0" encoding="utf-8"?>
<worksheet xmlns="http://schemas.openxmlformats.org/spreadsheetml/2006/main" xmlns:r="http://schemas.openxmlformats.org/officeDocument/2006/relationships">
  <dimension ref="A1:P320"/>
  <sheetViews>
    <sheetView topLeftCell="A103"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343</v>
      </c>
      <c r="C1" s="168"/>
      <c r="D1" s="168"/>
      <c r="E1" s="168"/>
      <c r="F1" s="168"/>
      <c r="G1" s="168"/>
      <c r="H1" s="168"/>
      <c r="I1" s="168"/>
      <c r="J1" s="168"/>
      <c r="K1" s="168"/>
      <c r="L1" s="169"/>
      <c r="M1" s="168"/>
      <c r="N1" s="168"/>
      <c r="P1" s="168">
        <f>SUM(P14:P56)+D11+F7+H11</f>
        <v>190</v>
      </c>
    </row>
    <row r="2" spans="2:16">
      <c r="B2" s="171" t="s">
        <v>64</v>
      </c>
      <c r="C2" s="170"/>
      <c r="D2" s="170"/>
      <c r="E2" s="171" t="s">
        <v>65</v>
      </c>
      <c r="F2" s="172"/>
      <c r="I2" s="170"/>
      <c r="K2" s="170"/>
      <c r="M2" s="170"/>
      <c r="N2" s="170"/>
      <c r="P2" s="170"/>
    </row>
    <row r="3" spans="2:16">
      <c r="B3" s="170" t="str">
        <f>E46</f>
        <v>Polen</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Rusland</v>
      </c>
      <c r="C4" s="170"/>
      <c r="D4" s="190">
        <f>IF(AND(ISNA(MATCH(B4,Invulblad!$F$44:$F$47,0)),ISNA(MATCH(B4,Invulblad!$J$44:$J$47,0))),0,bonus8)</f>
        <v>0</v>
      </c>
      <c r="E4" s="170" t="str">
        <f>E53</f>
        <v>Portugal</v>
      </c>
      <c r="F4" s="190">
        <f>IF(AND(ISNA(MATCH(E4,Invulblad!$F$51:$F$52,0)),ISNA(MATCH(E4,Invulblad!$J$51:$J$52,0))),0,bonus4)</f>
        <v>20</v>
      </c>
      <c r="I4" s="170"/>
      <c r="K4" s="170"/>
      <c r="M4" s="170"/>
      <c r="N4" s="170"/>
      <c r="P4" s="170"/>
    </row>
    <row r="5" spans="2:16">
      <c r="B5" s="170" t="str">
        <f>E47</f>
        <v>Portugal</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Engeland</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Engeland</v>
      </c>
      <c r="C9" s="170"/>
      <c r="D9" s="190">
        <f>IF(AND(ISNA(MATCH(B9,Invulblad!$F$44:$F$47,0)),ISNA(MATCH(B9,Invulblad!$J$44:$J$47,0))),0,bonus8)</f>
        <v>10</v>
      </c>
      <c r="G9" s="170" t="str">
        <f>E56</f>
        <v>Nederland</v>
      </c>
      <c r="H9" s="190">
        <f>IF(AND(ISNA(MATCH(G9,Invulblad!$F$56,0)),ISNA(MATCH(G9,Invulblad!$J$56,0))),0,bonus2)</f>
        <v>0</v>
      </c>
      <c r="M9" s="170"/>
      <c r="N9" s="170"/>
      <c r="P9" s="170"/>
    </row>
    <row r="10" spans="2:16">
      <c r="B10" s="170" t="str">
        <f>G48</f>
        <v>Frankrijk</v>
      </c>
      <c r="C10" s="170"/>
      <c r="D10" s="190">
        <f>IF(AND(ISNA(MATCH(B10,Invulblad!$F$44:$F$47,0)),ISNA(MATCH(B10,Invulblad!$J$44:$J$47,0))),0,bonus8)</f>
        <v>10</v>
      </c>
      <c r="G10" s="170" t="str">
        <f>G56</f>
        <v>Engeland</v>
      </c>
      <c r="H10" s="190">
        <f>IF(AND(ISNA(MATCH(G10,Invulblad!$F$56,0)),ISNA(MATCH(G10,Invulblad!$J$56,0))),0,5)</f>
        <v>0</v>
      </c>
      <c r="M10" s="170"/>
      <c r="N10" s="170"/>
      <c r="P10" s="170"/>
    </row>
    <row r="11" spans="2:16">
      <c r="B11" s="173" t="s">
        <v>60</v>
      </c>
      <c r="C11" s="296"/>
      <c r="D11" s="191">
        <f>SUM(D3:D10)</f>
        <v>50</v>
      </c>
      <c r="G11" s="173" t="s">
        <v>66</v>
      </c>
      <c r="H11" s="191">
        <f>SUM(H9:H10)</f>
        <v>0</v>
      </c>
      <c r="M11" s="170"/>
      <c r="N11" s="170"/>
      <c r="P11" s="170"/>
    </row>
    <row r="12" spans="2:16">
      <c r="B12" s="174" t="s">
        <v>19</v>
      </c>
      <c r="C12" s="174"/>
      <c r="D12" s="174"/>
      <c r="G12" s="174"/>
      <c r="H12" s="174"/>
      <c r="I12" s="174"/>
      <c r="J12" s="175" t="str">
        <f>IF(H56&gt;J56,E56,G56)</f>
        <v>Nederland</v>
      </c>
      <c r="K12" s="295"/>
      <c r="L12" s="192">
        <f>IF(ISNA(MATCH(J12,Invulblad!F57,0)),0,bon)</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2</v>
      </c>
      <c r="I14" s="183" t="s">
        <v>29</v>
      </c>
      <c r="J14" s="183">
        <v>1</v>
      </c>
      <c r="K14" s="186" t="str">
        <f t="shared" ref="K14:K20" si="0">IF(AND(H14="",J14=""),"",IF(OR(H14="",J14=""),"FOUT",IF(H14&gt;J14,"1",IF(H14=J14,3,2))))</f>
        <v>1</v>
      </c>
      <c r="L14" s="184">
        <f>VLOOKUP($B14,Invulblad!$A$11:$S$103,13,0)</f>
        <v>3</v>
      </c>
      <c r="M14" s="185">
        <f>IF(L14&lt;&gt;"",VLOOKUP($B14,Invulblad!$A$11:$S$103,7,0),"")</f>
        <v>1</v>
      </c>
      <c r="N14" s="183" t="s">
        <v>29</v>
      </c>
      <c r="O14" s="185">
        <f>IF(L14&lt;&gt;"",VLOOKUP($B14,Invulblad!$A$11:$S$103,9,0),"")</f>
        <v>1</v>
      </c>
      <c r="P14" s="186">
        <f t="shared" ref="P14:P19" si="1">IF(L14&lt;&gt;"",IF(AND(M14=H14,O14=J14),10,IF(K14=L14,5,0)),"")</f>
        <v>0</v>
      </c>
    </row>
    <row r="15" spans="2:16">
      <c r="B15" s="170">
        <v>2</v>
      </c>
      <c r="C15" s="180" t="s">
        <v>280</v>
      </c>
      <c r="D15" s="181">
        <v>0.86458333333333337</v>
      </c>
      <c r="E15" s="182" t="s">
        <v>221</v>
      </c>
      <c r="F15" s="183" t="s">
        <v>29</v>
      </c>
      <c r="G15" s="170" t="s">
        <v>299</v>
      </c>
      <c r="H15" s="183">
        <v>1</v>
      </c>
      <c r="I15" s="183" t="s">
        <v>29</v>
      </c>
      <c r="J15" s="183">
        <v>1</v>
      </c>
      <c r="K15" s="186">
        <f t="shared" si="0"/>
        <v>3</v>
      </c>
      <c r="L15" s="184" t="str">
        <f>VLOOKUP($B15,Invulblad!$A$11:$S$103,13,0)</f>
        <v>1</v>
      </c>
      <c r="M15" s="185">
        <f>IF(L15&lt;&gt;"",VLOOKUP($B15,Invulblad!$A$11:$S$103,7,0),"")</f>
        <v>4</v>
      </c>
      <c r="N15" s="183" t="s">
        <v>29</v>
      </c>
      <c r="O15" s="185">
        <f>IF(L15&lt;&gt;"",VLOOKUP($B15,Invulblad!$A$11:$S$103,9,0),"")</f>
        <v>1</v>
      </c>
      <c r="P15" s="186">
        <f t="shared" si="1"/>
        <v>0</v>
      </c>
    </row>
    <row r="16" spans="2:16">
      <c r="B16" s="170">
        <v>9</v>
      </c>
      <c r="C16" s="180" t="s">
        <v>281</v>
      </c>
      <c r="D16" s="181">
        <v>0.75</v>
      </c>
      <c r="E16" s="182" t="s">
        <v>68</v>
      </c>
      <c r="F16" s="183" t="s">
        <v>29</v>
      </c>
      <c r="G16" s="170" t="s">
        <v>299</v>
      </c>
      <c r="H16" s="183">
        <v>1</v>
      </c>
      <c r="I16" s="183" t="s">
        <v>29</v>
      </c>
      <c r="J16" s="183">
        <v>1</v>
      </c>
      <c r="K16" s="186">
        <f t="shared" si="0"/>
        <v>3</v>
      </c>
      <c r="L16" s="184">
        <f>VLOOKUP($B16,Invulblad!$A$11:$S$103,13,0)</f>
        <v>2</v>
      </c>
      <c r="M16" s="185">
        <f>IF(L16&lt;&gt;"",VLOOKUP($B16,Invulblad!$A$11:$S$103,7,0),"")</f>
        <v>1</v>
      </c>
      <c r="N16" s="183" t="s">
        <v>29</v>
      </c>
      <c r="O16" s="185">
        <f>IF(L16&lt;&gt;"",VLOOKUP($B16,Invulblad!$A$11:$S$103,9,0),"")</f>
        <v>2</v>
      </c>
      <c r="P16" s="186">
        <f t="shared" si="1"/>
        <v>0</v>
      </c>
    </row>
    <row r="17" spans="2:16">
      <c r="B17" s="170">
        <v>10</v>
      </c>
      <c r="C17" s="180" t="s">
        <v>281</v>
      </c>
      <c r="D17" s="181">
        <v>0.86458333333333337</v>
      </c>
      <c r="E17" s="182" t="s">
        <v>222</v>
      </c>
      <c r="F17" s="183" t="s">
        <v>29</v>
      </c>
      <c r="G17" s="170" t="s">
        <v>221</v>
      </c>
      <c r="H17" s="183">
        <v>1</v>
      </c>
      <c r="I17" s="183" t="s">
        <v>29</v>
      </c>
      <c r="J17" s="183">
        <v>1</v>
      </c>
      <c r="K17" s="186">
        <f t="shared" si="0"/>
        <v>3</v>
      </c>
      <c r="L17" s="184">
        <f>VLOOKUP($B17,Invulblad!$A$11:$S$103,13,0)</f>
        <v>3</v>
      </c>
      <c r="M17" s="185">
        <f>IF(L17&lt;&gt;"",VLOOKUP($B17,Invulblad!$A$11:$S$103,7,0),"")</f>
        <v>1</v>
      </c>
      <c r="N17" s="183" t="s">
        <v>29</v>
      </c>
      <c r="O17" s="185">
        <f>IF(L17&lt;&gt;"",VLOOKUP($B17,Invulblad!$A$11:$S$103,9,0),"")</f>
        <v>1</v>
      </c>
      <c r="P17" s="186">
        <f t="shared" si="1"/>
        <v>10</v>
      </c>
    </row>
    <row r="18" spans="2:16">
      <c r="B18" s="170">
        <v>17</v>
      </c>
      <c r="C18" s="180" t="s">
        <v>282</v>
      </c>
      <c r="D18" s="181">
        <v>0.86458333333333337</v>
      </c>
      <c r="E18" s="182" t="s">
        <v>299</v>
      </c>
      <c r="F18" s="183" t="s">
        <v>29</v>
      </c>
      <c r="G18" s="170" t="s">
        <v>222</v>
      </c>
      <c r="H18" s="183">
        <v>1</v>
      </c>
      <c r="I18" s="183" t="s">
        <v>29</v>
      </c>
      <c r="J18" s="183">
        <v>2</v>
      </c>
      <c r="K18" s="186">
        <f t="shared" si="0"/>
        <v>2</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1</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2</v>
      </c>
      <c r="I22" s="183" t="s">
        <v>29</v>
      </c>
      <c r="J22" s="183">
        <v>1</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1</v>
      </c>
      <c r="I23" s="183" t="s">
        <v>29</v>
      </c>
      <c r="J23" s="183">
        <v>2</v>
      </c>
      <c r="K23" s="186">
        <f t="shared" si="2"/>
        <v>2</v>
      </c>
      <c r="L23" s="184" t="str">
        <f>VLOOKUP($B23,Invulblad!$A$11:$S$103,13,0)</f>
        <v>1</v>
      </c>
      <c r="M23" s="185">
        <f>IF(L23&lt;&gt;"",VLOOKUP($B23,Invulblad!$A$11:$S$103,7,0),"")</f>
        <v>1</v>
      </c>
      <c r="N23" s="183" t="s">
        <v>29</v>
      </c>
      <c r="O23" s="185">
        <f>IF(L23&lt;&gt;"",VLOOKUP($B23,Invulblad!$A$11:$S$103,9,0),"")</f>
        <v>0</v>
      </c>
      <c r="P23" s="186">
        <f t="shared" si="3"/>
        <v>0</v>
      </c>
    </row>
    <row r="24" spans="2:16">
      <c r="B24" s="170">
        <v>11</v>
      </c>
      <c r="C24" s="180" t="s">
        <v>284</v>
      </c>
      <c r="D24" s="181">
        <v>0.75</v>
      </c>
      <c r="E24" s="182" t="s">
        <v>109</v>
      </c>
      <c r="F24" s="183" t="s">
        <v>29</v>
      </c>
      <c r="G24" s="170" t="s">
        <v>111</v>
      </c>
      <c r="H24" s="183">
        <v>0</v>
      </c>
      <c r="I24" s="183" t="s">
        <v>29</v>
      </c>
      <c r="J24" s="183">
        <v>3</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2</v>
      </c>
      <c r="I25" s="183" t="s">
        <v>29</v>
      </c>
      <c r="J25" s="183">
        <v>1</v>
      </c>
      <c r="K25" s="186" t="str">
        <f t="shared" si="2"/>
        <v>1</v>
      </c>
      <c r="L25" s="184">
        <f>VLOOKUP($B25,Invulblad!$A$11:$S$103,13,0)</f>
        <v>2</v>
      </c>
      <c r="M25" s="185">
        <f>IF(L25&lt;&gt;"",VLOOKUP($B25,Invulblad!$A$11:$S$103,7,0),"")</f>
        <v>1</v>
      </c>
      <c r="N25" s="183" t="s">
        <v>29</v>
      </c>
      <c r="O25" s="185">
        <f>IF(L25&lt;&gt;"",VLOOKUP($B25,Invulblad!$A$11:$S$103,9,0),"")</f>
        <v>2</v>
      </c>
      <c r="P25" s="186">
        <f t="shared" si="3"/>
        <v>0</v>
      </c>
    </row>
    <row r="26" spans="2:16">
      <c r="B26" s="170">
        <v>19</v>
      </c>
      <c r="C26" s="180" t="s">
        <v>285</v>
      </c>
      <c r="D26" s="181">
        <v>0.86458333333333337</v>
      </c>
      <c r="E26" s="182" t="s">
        <v>111</v>
      </c>
      <c r="F26" s="183" t="s">
        <v>29</v>
      </c>
      <c r="G26" s="170" t="s">
        <v>77</v>
      </c>
      <c r="H26" s="183">
        <v>2</v>
      </c>
      <c r="I26" s="183" t="s">
        <v>29</v>
      </c>
      <c r="J26" s="183">
        <v>1</v>
      </c>
      <c r="K26" s="186" t="str">
        <f t="shared" si="2"/>
        <v>1</v>
      </c>
      <c r="L26" s="184" t="str">
        <f>VLOOKUP($B26,Invulblad!$A$11:$S$103,13,0)</f>
        <v>1</v>
      </c>
      <c r="M26" s="185">
        <f>IF(L26&lt;&gt;"",VLOOKUP($B26,Invulblad!$A$11:$S$103,7,0),"")</f>
        <v>2</v>
      </c>
      <c r="N26" s="183" t="s">
        <v>29</v>
      </c>
      <c r="O26" s="185">
        <f>IF(L26&lt;&gt;"",VLOOKUP($B26,Invulblad!$A$11:$S$103,9,0),"")</f>
        <v>1</v>
      </c>
      <c r="P26" s="186">
        <f t="shared" si="3"/>
        <v>10</v>
      </c>
    </row>
    <row r="27" spans="2:16">
      <c r="B27" s="170">
        <v>20</v>
      </c>
      <c r="C27" s="180" t="s">
        <v>285</v>
      </c>
      <c r="D27" s="181">
        <v>0.86458333333333337</v>
      </c>
      <c r="E27" s="182" t="s">
        <v>109</v>
      </c>
      <c r="F27" s="183" t="s">
        <v>29</v>
      </c>
      <c r="G27" s="170" t="s">
        <v>105</v>
      </c>
      <c r="H27" s="183">
        <v>0</v>
      </c>
      <c r="I27" s="183" t="s">
        <v>29</v>
      </c>
      <c r="J27" s="183">
        <v>2</v>
      </c>
      <c r="K27" s="186">
        <f t="shared" si="2"/>
        <v>2</v>
      </c>
      <c r="L27" s="184">
        <f>VLOOKUP($B27,Invulblad!$A$11:$S$103,13,0)</f>
        <v>2</v>
      </c>
      <c r="M27" s="185">
        <f>IF(L27&lt;&gt;"",VLOOKUP($B27,Invulblad!$A$11:$S$103,7,0),"")</f>
        <v>1</v>
      </c>
      <c r="N27" s="183" t="s">
        <v>29</v>
      </c>
      <c r="O27" s="185">
        <f>IF(L27&lt;&gt;"",VLOOKUP($B27,Invulblad!$A$11:$S$103,9,0),"")</f>
        <v>2</v>
      </c>
      <c r="P27" s="186">
        <f t="shared" si="3"/>
        <v>5</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1</v>
      </c>
      <c r="I30" s="183" t="s">
        <v>29</v>
      </c>
      <c r="J30" s="183">
        <v>1</v>
      </c>
      <c r="K30" s="186">
        <f t="shared" ref="K30:K35" si="4">IF(AND(H30="",J30=""),"",IF(OR(H30="",J30=""),"FOUT",IF(H30&gt;J30,"1",IF(H30=J30,3,2))))</f>
        <v>3</v>
      </c>
      <c r="L30" s="184">
        <f>VLOOKUP($B30,Invulblad!$A$11:$S$103,13,0)</f>
        <v>3</v>
      </c>
      <c r="M30" s="185">
        <f>IF(L30&lt;&gt;"",VLOOKUP($B30,Invulblad!$A$11:$S$103,7,0),"")</f>
        <v>1</v>
      </c>
      <c r="N30" s="183" t="s">
        <v>29</v>
      </c>
      <c r="O30" s="185">
        <f>IF(L30&lt;&gt;"",VLOOKUP($B30,Invulblad!$A$11:$S$103,9,0),"")</f>
        <v>1</v>
      </c>
      <c r="P30" s="186">
        <f t="shared" ref="P30:P35" si="5">IF(L30&lt;&gt;"",IF(AND(M30=H30,O30=J30),10,IF(K30=L30,5,0)),"")</f>
        <v>10</v>
      </c>
    </row>
    <row r="31" spans="2:16">
      <c r="B31" s="170">
        <v>6</v>
      </c>
      <c r="C31" s="180" t="s">
        <v>286</v>
      </c>
      <c r="D31" s="181">
        <v>0.86458333333333337</v>
      </c>
      <c r="E31" s="182" t="s">
        <v>300</v>
      </c>
      <c r="F31" s="183" t="s">
        <v>29</v>
      </c>
      <c r="G31" s="170" t="s">
        <v>301</v>
      </c>
      <c r="H31" s="183">
        <v>1</v>
      </c>
      <c r="I31" s="183" t="s">
        <v>29</v>
      </c>
      <c r="J31" s="183">
        <v>2</v>
      </c>
      <c r="K31" s="186">
        <f t="shared" si="4"/>
        <v>2</v>
      </c>
      <c r="L31" s="184">
        <f>VLOOKUP($B31,Invulblad!$A$11:$S$103,13,0)</f>
        <v>2</v>
      </c>
      <c r="M31" s="185">
        <f>IF(L31&lt;&gt;"",VLOOKUP($B31,Invulblad!$A$11:$S$103,7,0),"")</f>
        <v>1</v>
      </c>
      <c r="N31" s="183" t="s">
        <v>29</v>
      </c>
      <c r="O31" s="185">
        <f>IF(L31&lt;&gt;"",VLOOKUP($B31,Invulblad!$A$11:$S$103,9,0),"")</f>
        <v>3</v>
      </c>
      <c r="P31" s="186">
        <f t="shared" si="5"/>
        <v>5</v>
      </c>
    </row>
    <row r="32" spans="2:16">
      <c r="B32" s="170">
        <v>13</v>
      </c>
      <c r="C32" s="180" t="s">
        <v>287</v>
      </c>
      <c r="D32" s="181">
        <v>0.75</v>
      </c>
      <c r="E32" s="182" t="s">
        <v>110</v>
      </c>
      <c r="F32" s="183" t="s">
        <v>29</v>
      </c>
      <c r="G32" s="170" t="s">
        <v>301</v>
      </c>
      <c r="H32" s="183">
        <v>3</v>
      </c>
      <c r="I32" s="183" t="s">
        <v>29</v>
      </c>
      <c r="J32" s="183">
        <v>1</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2</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3</v>
      </c>
      <c r="K34" s="186">
        <f t="shared" si="4"/>
        <v>2</v>
      </c>
      <c r="L34" s="184">
        <f>VLOOKUP($B34,Invulblad!$A$11:$S$103,13,0)</f>
        <v>2</v>
      </c>
      <c r="M34" s="185">
        <f>IF(L34&lt;&gt;"",VLOOKUP($B34,Invulblad!$A$11:$S$103,7,0),"")</f>
        <v>0</v>
      </c>
      <c r="N34" s="183" t="s">
        <v>29</v>
      </c>
      <c r="O34" s="185">
        <f>IF(L34&lt;&gt;"",VLOOKUP($B34,Invulblad!$A$11:$S$103,9,0),"")</f>
        <v>1</v>
      </c>
      <c r="P34" s="186">
        <f t="shared" si="5"/>
        <v>5</v>
      </c>
    </row>
    <row r="35" spans="2:16">
      <c r="B35" s="170">
        <v>22</v>
      </c>
      <c r="C35" s="180" t="s">
        <v>288</v>
      </c>
      <c r="D35" s="181">
        <v>0.86458333333333337</v>
      </c>
      <c r="E35" s="182" t="s">
        <v>110</v>
      </c>
      <c r="F35" s="183" t="s">
        <v>29</v>
      </c>
      <c r="G35" s="170" t="s">
        <v>300</v>
      </c>
      <c r="H35" s="183">
        <v>2</v>
      </c>
      <c r="I35" s="183" t="s">
        <v>29</v>
      </c>
      <c r="J35" s="183">
        <v>1</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1</v>
      </c>
      <c r="I38" s="183" t="s">
        <v>29</v>
      </c>
      <c r="J38" s="183">
        <v>2</v>
      </c>
      <c r="K38" s="186">
        <f t="shared" ref="K38:K43" si="6">IF(AND(H38="",J38=""),"",IF(OR(H38="",J38=""),"FOUT",IF(H38&gt;J38,"1",IF(H38=J38,3,2))))</f>
        <v>2</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1</v>
      </c>
      <c r="I39" s="183" t="s">
        <v>29</v>
      </c>
      <c r="J39" s="183">
        <v>1</v>
      </c>
      <c r="K39" s="186">
        <f t="shared" si="6"/>
        <v>3</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1</v>
      </c>
      <c r="I40" s="183" t="s">
        <v>29</v>
      </c>
      <c r="J40" s="183">
        <v>3</v>
      </c>
      <c r="K40" s="186">
        <f t="shared" si="6"/>
        <v>2</v>
      </c>
      <c r="L40" s="184">
        <f>VLOOKUP($B40,Invulblad!$A$11:$S$103,13,0)</f>
        <v>2</v>
      </c>
      <c r="M40" s="185">
        <f>IF(L40&lt;&gt;"",VLOOKUP($B40,Invulblad!$A$11:$S$103,7,0),"")</f>
        <v>2</v>
      </c>
      <c r="N40" s="183" t="s">
        <v>29</v>
      </c>
      <c r="O40" s="185">
        <f>IF(L40&lt;&gt;"",VLOOKUP($B40,Invulblad!$A$11:$S$103,9,0),"")</f>
        <v>3</v>
      </c>
      <c r="P40" s="186">
        <f t="shared" si="7"/>
        <v>5</v>
      </c>
    </row>
    <row r="41" spans="2:16">
      <c r="B41" s="170">
        <v>16</v>
      </c>
      <c r="C41" s="180" t="s">
        <v>290</v>
      </c>
      <c r="D41" s="181">
        <v>0.75</v>
      </c>
      <c r="E41" s="182" t="s">
        <v>302</v>
      </c>
      <c r="F41" s="183" t="s">
        <v>29</v>
      </c>
      <c r="G41" s="170" t="s">
        <v>88</v>
      </c>
      <c r="H41" s="183">
        <v>1</v>
      </c>
      <c r="I41" s="183" t="s">
        <v>29</v>
      </c>
      <c r="J41" s="183">
        <v>3</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2</v>
      </c>
      <c r="I42" s="183" t="s">
        <v>29</v>
      </c>
      <c r="J42" s="183">
        <v>1</v>
      </c>
      <c r="K42" s="186" t="str">
        <f t="shared" si="6"/>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183">
        <v>1</v>
      </c>
      <c r="I43" s="183" t="s">
        <v>29</v>
      </c>
      <c r="J43" s="183">
        <v>2</v>
      </c>
      <c r="K43" s="186">
        <f t="shared" si="6"/>
        <v>2</v>
      </c>
      <c r="L43" s="184" t="str">
        <f>VLOOKUP($B43,Invulblad!$A$11:$S$103,13,0)</f>
        <v>1</v>
      </c>
      <c r="M43" s="185">
        <f>IF(L43&lt;&gt;"",VLOOKUP($B43,Invulblad!$A$11:$S$103,7,0),"")</f>
        <v>2</v>
      </c>
      <c r="N43" s="183" t="s">
        <v>29</v>
      </c>
      <c r="O43" s="185">
        <f>IF(L43&lt;&gt;"",VLOOKUP($B43,Invulblad!$A$11:$S$103,9,0),"")</f>
        <v>0</v>
      </c>
      <c r="P43" s="186">
        <f t="shared" si="7"/>
        <v>0</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222</v>
      </c>
      <c r="F46" s="183" t="s">
        <v>29</v>
      </c>
      <c r="G46" s="170" t="s">
        <v>77</v>
      </c>
      <c r="H46" s="183">
        <v>1</v>
      </c>
      <c r="I46" s="183" t="s">
        <v>29</v>
      </c>
      <c r="J46" s="183">
        <v>2</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111</v>
      </c>
      <c r="F47" s="183" t="s">
        <v>29</v>
      </c>
      <c r="G47" s="170" t="s">
        <v>221</v>
      </c>
      <c r="H47" s="183">
        <v>2</v>
      </c>
      <c r="I47" s="183" t="s">
        <v>29</v>
      </c>
      <c r="J47" s="183">
        <v>1</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88</v>
      </c>
      <c r="H48" s="183">
        <v>1</v>
      </c>
      <c r="I48" s="183" t="s">
        <v>29</v>
      </c>
      <c r="J48" s="183">
        <v>1</v>
      </c>
      <c r="K48" s="186">
        <f t="shared" si="8"/>
        <v>3</v>
      </c>
      <c r="L48" s="184" t="str">
        <f>VLOOKUP($B48,Invulblad!$A$11:$S$103,13,0)</f>
        <v>1</v>
      </c>
      <c r="M48" s="185">
        <f>IF(L48&lt;&gt;"",VLOOKUP($B48,Invulblad!$A$11:$S$103,7,0),"")</f>
        <v>2</v>
      </c>
      <c r="N48" s="183" t="s">
        <v>29</v>
      </c>
      <c r="O48" s="185">
        <f>IF(L48&lt;&gt;"",VLOOKUP($B48,Invulblad!$A$11:$S$103,9,0),"")</f>
        <v>0</v>
      </c>
      <c r="P48" s="186">
        <f t="shared" si="9"/>
        <v>0</v>
      </c>
    </row>
    <row r="49" spans="1:16">
      <c r="B49" s="170">
        <v>28</v>
      </c>
      <c r="C49" s="180" t="s">
        <v>295</v>
      </c>
      <c r="D49" s="181">
        <v>0.86458333333333337</v>
      </c>
      <c r="E49" s="182" t="s">
        <v>69</v>
      </c>
      <c r="F49" s="183" t="s">
        <v>29</v>
      </c>
      <c r="G49" s="170" t="s">
        <v>110</v>
      </c>
      <c r="H49" s="183">
        <v>0</v>
      </c>
      <c r="I49" s="183" t="s">
        <v>29</v>
      </c>
      <c r="J49" s="183">
        <v>0</v>
      </c>
      <c r="K49" s="186">
        <f t="shared" si="8"/>
        <v>3</v>
      </c>
      <c r="L49" s="184">
        <f>VLOOKUP($B49,Invulblad!$A$11:$S$103,13,0)</f>
        <v>3</v>
      </c>
      <c r="M49" s="185">
        <f>IF(L49&lt;&gt;"",VLOOKUP($B49,Invulblad!$A$11:$S$103,7,0),"")</f>
        <v>0</v>
      </c>
      <c r="N49" s="183" t="s">
        <v>29</v>
      </c>
      <c r="O49" s="185">
        <f>IF(L49&lt;&gt;"",VLOOKUP($B49,Invulblad!$A$11:$S$103,9,0),"")</f>
        <v>0</v>
      </c>
      <c r="P49" s="186">
        <f t="shared" si="9"/>
        <v>10</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77</v>
      </c>
      <c r="F52" s="183" t="s">
        <v>29</v>
      </c>
      <c r="G52" s="170" t="s">
        <v>84</v>
      </c>
      <c r="H52" s="183">
        <v>2</v>
      </c>
      <c r="I52" s="183" t="s">
        <v>29</v>
      </c>
      <c r="J52" s="183">
        <v>1</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111</v>
      </c>
      <c r="F53" s="183" t="s">
        <v>29</v>
      </c>
      <c r="G53" s="170" t="s">
        <v>69</v>
      </c>
      <c r="H53" s="183">
        <v>1</v>
      </c>
      <c r="I53" s="183" t="s">
        <v>29</v>
      </c>
      <c r="J53" s="183">
        <v>1</v>
      </c>
      <c r="K53" s="186">
        <f t="shared" si="10"/>
        <v>3</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77</v>
      </c>
      <c r="F56" s="183" t="s">
        <v>29</v>
      </c>
      <c r="G56" s="170" t="s">
        <v>69</v>
      </c>
      <c r="H56" s="183">
        <v>2</v>
      </c>
      <c r="I56" s="183" t="s">
        <v>29</v>
      </c>
      <c r="J56" s="183">
        <v>1</v>
      </c>
      <c r="K56" s="186" t="str">
        <f t="shared" ref="K56" si="12">IF(AND(H56="",J56=""),"",IF(OR(H56="",J56=""),"FOUT",IF(H56&gt;J56,"1",IF(H56=J56,3,2))))</f>
        <v>1</v>
      </c>
      <c r="L56" s="184" t="str">
        <f>VLOOKUP($B56,Invulblad!$A$11:$S$103,13,0)</f>
        <v>1</v>
      </c>
      <c r="M56" s="185">
        <f>IF(L56&lt;&gt;"",VLOOKUP($B56,Invulblad!$A$11:$S$103,7,0),"")</f>
        <v>4</v>
      </c>
      <c r="N56" s="183" t="s">
        <v>29</v>
      </c>
      <c r="O56" s="185">
        <f>IF(L56&lt;&gt;"",VLOOKUP($B56,Invulblad!$A$11:$S$103,9,0),"")</f>
        <v>0</v>
      </c>
      <c r="P56" s="186">
        <f t="shared" ref="P56" si="13">IF(L56&lt;&gt;"",IF(AND(M56=H56,O56=J56),10,IF(K56=L56,5,0)),"")</f>
        <v>5</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222</v>
      </c>
      <c r="E63" s="298"/>
      <c r="F63" s="299"/>
      <c r="G63" s="297"/>
      <c r="H63" s="299"/>
      <c r="I63" s="299"/>
      <c r="J63" s="300"/>
      <c r="K63" s="301"/>
      <c r="L63" s="302"/>
      <c r="M63" s="301"/>
      <c r="N63" s="300"/>
    </row>
    <row r="64" spans="1:16">
      <c r="A64" t="s">
        <v>270</v>
      </c>
      <c r="B64" s="297" t="s">
        <v>87</v>
      </c>
      <c r="C64" s="297"/>
      <c r="D64" s="297" t="s">
        <v>221</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7</v>
      </c>
      <c r="D70" s="304">
        <v>2</v>
      </c>
      <c r="E70" s="304">
        <v>5</v>
      </c>
      <c r="F70" s="304"/>
      <c r="G70" s="304"/>
      <c r="H70" s="304"/>
      <c r="I70" s="304"/>
      <c r="J70" s="305"/>
      <c r="K70" s="301"/>
      <c r="L70" s="302"/>
      <c r="M70" s="301"/>
      <c r="N70" s="300"/>
    </row>
    <row r="71" spans="2:14">
      <c r="B71" s="297" t="s">
        <v>68</v>
      </c>
      <c r="C71" s="297">
        <v>1</v>
      </c>
      <c r="D71" s="297">
        <v>-2</v>
      </c>
      <c r="E71" s="298">
        <v>2</v>
      </c>
      <c r="F71" s="299"/>
      <c r="G71" s="297"/>
      <c r="H71" s="299"/>
      <c r="I71" s="299"/>
      <c r="J71" s="300"/>
      <c r="K71" s="301"/>
      <c r="L71" s="302"/>
      <c r="M71" s="301"/>
      <c r="N71" s="300"/>
    </row>
    <row r="72" spans="2:14">
      <c r="B72" s="297" t="s">
        <v>221</v>
      </c>
      <c r="C72" s="297">
        <v>5</v>
      </c>
      <c r="D72" s="297">
        <v>1</v>
      </c>
      <c r="E72" s="298">
        <v>3</v>
      </c>
      <c r="F72" s="299"/>
      <c r="G72" s="297"/>
      <c r="H72" s="299"/>
      <c r="I72" s="299"/>
      <c r="J72" s="300"/>
      <c r="K72" s="301"/>
      <c r="L72" s="302"/>
      <c r="M72" s="301"/>
      <c r="N72" s="300"/>
    </row>
    <row r="73" spans="2:14">
      <c r="B73" s="297" t="s">
        <v>299</v>
      </c>
      <c r="C73" s="297">
        <v>2</v>
      </c>
      <c r="D73" s="297">
        <v>-1</v>
      </c>
      <c r="E73" s="298">
        <v>3</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111</v>
      </c>
      <c r="E84" s="307"/>
      <c r="F84" s="299"/>
      <c r="G84" s="297"/>
      <c r="H84" s="299"/>
      <c r="I84" s="299"/>
      <c r="J84" s="300"/>
      <c r="K84" s="301"/>
      <c r="L84" s="302"/>
      <c r="M84" s="301"/>
      <c r="N84" s="300"/>
    </row>
    <row r="85" spans="1:14">
      <c r="A85" t="s">
        <v>272</v>
      </c>
      <c r="B85" s="297" t="s">
        <v>87</v>
      </c>
      <c r="C85" s="297"/>
      <c r="D85" s="297" t="s">
        <v>77</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6</v>
      </c>
      <c r="D91" s="297">
        <v>1</v>
      </c>
      <c r="E91" s="298">
        <v>5</v>
      </c>
      <c r="F91" s="299"/>
      <c r="G91" s="310"/>
      <c r="H91" s="299"/>
      <c r="I91" s="299"/>
      <c r="J91" s="300"/>
      <c r="K91" s="301"/>
      <c r="L91" s="302"/>
      <c r="M91" s="301"/>
      <c r="N91" s="300"/>
    </row>
    <row r="92" spans="1:14">
      <c r="B92" s="297" t="s">
        <v>109</v>
      </c>
      <c r="C92" s="297">
        <v>0</v>
      </c>
      <c r="D92" s="297">
        <v>-6</v>
      </c>
      <c r="E92" s="298">
        <v>1</v>
      </c>
      <c r="F92" s="299"/>
      <c r="G92" s="304"/>
      <c r="H92" s="299"/>
      <c r="I92" s="299"/>
      <c r="J92" s="300"/>
      <c r="K92" s="301"/>
      <c r="L92" s="302"/>
      <c r="M92" s="301"/>
      <c r="N92" s="300"/>
    </row>
    <row r="93" spans="1:14">
      <c r="B93" s="304" t="s">
        <v>105</v>
      </c>
      <c r="C93" s="304">
        <v>3</v>
      </c>
      <c r="D93" s="304">
        <v>0</v>
      </c>
      <c r="E93" s="304">
        <v>4</v>
      </c>
      <c r="F93" s="304"/>
      <c r="G93" s="304"/>
      <c r="H93" s="304"/>
      <c r="I93" s="304"/>
      <c r="J93" s="305"/>
      <c r="K93" s="301"/>
      <c r="L93" s="302"/>
      <c r="M93" s="301"/>
      <c r="N93" s="306"/>
    </row>
    <row r="94" spans="1:14">
      <c r="B94" s="304" t="s">
        <v>111</v>
      </c>
      <c r="C94" s="304">
        <v>9</v>
      </c>
      <c r="D94" s="304">
        <v>5</v>
      </c>
      <c r="E94" s="304">
        <v>7</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110</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7</v>
      </c>
      <c r="D112" s="309">
        <v>4</v>
      </c>
      <c r="E112" s="309">
        <v>6</v>
      </c>
      <c r="F112" s="309"/>
      <c r="G112" s="309"/>
      <c r="H112" s="309"/>
      <c r="I112" s="309"/>
      <c r="J112" s="306"/>
      <c r="K112" s="306"/>
      <c r="L112" s="313"/>
      <c r="M112" s="306"/>
      <c r="N112" s="306"/>
    </row>
    <row r="113" spans="1:14" ht="15.75" thickBot="1">
      <c r="B113" s="314" t="s">
        <v>110</v>
      </c>
      <c r="C113" s="314">
        <v>7</v>
      </c>
      <c r="D113" s="314">
        <v>3</v>
      </c>
      <c r="E113" s="314">
        <v>6</v>
      </c>
      <c r="F113" s="309"/>
      <c r="G113" s="309"/>
      <c r="H113" s="309"/>
      <c r="I113" s="309"/>
      <c r="J113" s="306"/>
      <c r="K113" s="306"/>
      <c r="L113" s="313"/>
      <c r="M113" s="306"/>
      <c r="N113" s="306"/>
    </row>
    <row r="114" spans="1:14" ht="15.75" thickBot="1">
      <c r="B114" s="315" t="s">
        <v>300</v>
      </c>
      <c r="C114" s="315">
        <v>0</v>
      </c>
      <c r="D114" s="315">
        <v>-4</v>
      </c>
      <c r="E114" s="315">
        <v>2</v>
      </c>
      <c r="F114" s="309"/>
      <c r="G114" s="309"/>
      <c r="H114" s="309"/>
      <c r="I114" s="309"/>
      <c r="J114" s="306"/>
      <c r="K114" s="306"/>
      <c r="L114" s="313"/>
      <c r="M114" s="306"/>
      <c r="N114" s="306"/>
    </row>
    <row r="115" spans="1:14" ht="15.75" thickBot="1">
      <c r="B115" s="316" t="s">
        <v>301</v>
      </c>
      <c r="C115" s="316">
        <v>3</v>
      </c>
      <c r="D115" s="316">
        <v>-3</v>
      </c>
      <c r="E115" s="316">
        <v>4</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310</v>
      </c>
      <c r="C119" s="309"/>
      <c r="D119" s="309"/>
      <c r="E119" s="309"/>
      <c r="F119" s="309"/>
      <c r="G119" s="309"/>
      <c r="H119" s="309"/>
      <c r="I119" s="309"/>
      <c r="J119" s="306"/>
      <c r="K119" s="306"/>
      <c r="L119" s="313"/>
      <c r="M119" s="306"/>
      <c r="N119" s="306"/>
    </row>
    <row r="120" spans="1:14">
      <c r="B120" s="304"/>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t="s">
        <v>104</v>
      </c>
      <c r="C123" s="309"/>
      <c r="D123" s="309"/>
      <c r="E123" s="309"/>
      <c r="F123" s="309"/>
      <c r="G123" s="309"/>
      <c r="H123" s="309"/>
      <c r="I123" s="309"/>
      <c r="J123" s="306"/>
      <c r="K123" s="306"/>
      <c r="L123" s="313"/>
      <c r="M123" s="306"/>
      <c r="N123" s="306"/>
    </row>
    <row r="124" spans="1:14">
      <c r="B124" s="309"/>
      <c r="C124" s="309"/>
      <c r="D124" s="309"/>
      <c r="E124" s="309"/>
      <c r="F124" s="309"/>
      <c r="G124" s="309"/>
      <c r="H124" s="309"/>
      <c r="I124" s="309"/>
      <c r="J124" s="306"/>
      <c r="K124" s="306"/>
      <c r="L124" s="313"/>
      <c r="M124" s="306"/>
      <c r="N124" s="306"/>
    </row>
    <row r="125" spans="1:14">
      <c r="A125" t="s">
        <v>275</v>
      </c>
      <c r="B125" s="309" t="s">
        <v>86</v>
      </c>
      <c r="C125" s="309"/>
      <c r="D125" s="309" t="s">
        <v>69</v>
      </c>
      <c r="E125" s="309"/>
      <c r="F125" s="309"/>
      <c r="G125" s="309"/>
      <c r="H125" s="309"/>
      <c r="I125" s="309"/>
      <c r="J125" s="306"/>
      <c r="K125" s="306"/>
      <c r="L125" s="313"/>
      <c r="M125" s="306"/>
      <c r="N125" s="306"/>
    </row>
    <row r="126" spans="1:14">
      <c r="A126" t="s">
        <v>276</v>
      </c>
      <c r="B126" s="317" t="s">
        <v>87</v>
      </c>
      <c r="C126" s="317"/>
      <c r="D126" s="317" t="s">
        <v>88</v>
      </c>
      <c r="E126" s="317"/>
      <c r="F126" s="317"/>
      <c r="G126" s="317"/>
      <c r="H126" s="317"/>
      <c r="I126" s="317"/>
      <c r="J126" s="318"/>
      <c r="K126" s="318"/>
      <c r="L126" s="319"/>
      <c r="M126" s="318"/>
      <c r="N126" s="318"/>
    </row>
    <row r="127" spans="1:14">
      <c r="B127" s="309"/>
      <c r="C127" s="309"/>
      <c r="D127" s="309"/>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t="s">
        <v>106</v>
      </c>
      <c r="C129" s="309"/>
      <c r="D129" s="309"/>
      <c r="E129" s="309"/>
      <c r="F129" s="309"/>
      <c r="G129" s="309"/>
      <c r="H129" s="309"/>
      <c r="I129" s="309"/>
      <c r="J129" s="306"/>
      <c r="K129" s="306"/>
      <c r="L129" s="313"/>
      <c r="M129" s="306"/>
      <c r="N129" s="306"/>
    </row>
    <row r="130" spans="2:14">
      <c r="B130" s="309"/>
      <c r="C130" s="309"/>
      <c r="D130" s="309"/>
      <c r="E130" s="309"/>
      <c r="F130" s="309"/>
      <c r="G130" s="309"/>
      <c r="H130" s="309"/>
      <c r="I130" s="309"/>
      <c r="J130" s="306"/>
      <c r="K130" s="306"/>
      <c r="L130" s="313"/>
      <c r="M130" s="306"/>
      <c r="N130" s="306"/>
    </row>
    <row r="131" spans="2:14">
      <c r="B131" s="309" t="s">
        <v>90</v>
      </c>
      <c r="C131" s="309" t="s">
        <v>305</v>
      </c>
      <c r="D131" s="304" t="s">
        <v>306</v>
      </c>
      <c r="E131" s="309" t="s">
        <v>91</v>
      </c>
      <c r="F131" s="309"/>
      <c r="G131" s="309"/>
      <c r="H131" s="309"/>
      <c r="I131" s="309"/>
      <c r="J131" s="306"/>
      <c r="K131" s="306"/>
      <c r="L131" s="313"/>
      <c r="M131" s="306"/>
      <c r="N131" s="306"/>
    </row>
    <row r="132" spans="2:14">
      <c r="B132" s="309" t="s">
        <v>302</v>
      </c>
      <c r="C132" s="309">
        <v>1</v>
      </c>
      <c r="D132" s="304">
        <v>-3</v>
      </c>
      <c r="E132" s="309">
        <v>3</v>
      </c>
      <c r="F132" s="309"/>
      <c r="G132" s="309"/>
      <c r="H132" s="309"/>
      <c r="I132" s="309"/>
      <c r="J132" s="306"/>
      <c r="K132" s="306"/>
      <c r="L132" s="313"/>
      <c r="M132" s="306"/>
      <c r="N132" s="306"/>
    </row>
    <row r="133" spans="2:14">
      <c r="B133" s="309" t="s">
        <v>303</v>
      </c>
      <c r="C133" s="309">
        <v>1</v>
      </c>
      <c r="D133" s="309">
        <v>-3</v>
      </c>
      <c r="E133" s="309">
        <v>3</v>
      </c>
      <c r="F133" s="309"/>
      <c r="G133" s="309"/>
      <c r="H133" s="309"/>
      <c r="I133" s="309"/>
      <c r="J133" s="306"/>
      <c r="K133" s="306"/>
      <c r="L133" s="313"/>
      <c r="M133" s="306"/>
      <c r="N133" s="306"/>
    </row>
    <row r="134" spans="2:14">
      <c r="B134" s="309" t="s">
        <v>88</v>
      </c>
      <c r="C134" s="309">
        <v>6</v>
      </c>
      <c r="D134" s="309">
        <v>2</v>
      </c>
      <c r="E134" s="309">
        <v>6</v>
      </c>
      <c r="F134" s="309"/>
      <c r="G134" s="309"/>
      <c r="H134" s="309"/>
      <c r="I134" s="309"/>
      <c r="J134" s="306"/>
      <c r="K134" s="306"/>
      <c r="L134" s="313"/>
      <c r="M134" s="306"/>
      <c r="N134" s="306"/>
    </row>
    <row r="135" spans="2:14">
      <c r="B135" s="304" t="s">
        <v>69</v>
      </c>
      <c r="C135" s="309">
        <v>9</v>
      </c>
      <c r="D135" s="309">
        <v>4</v>
      </c>
      <c r="E135" s="309">
        <v>7</v>
      </c>
      <c r="F135" s="309"/>
      <c r="G135" s="309"/>
      <c r="H135" s="309"/>
      <c r="I135" s="309"/>
      <c r="J135" s="306"/>
      <c r="K135" s="306"/>
      <c r="L135" s="313"/>
      <c r="M135" s="306"/>
      <c r="N135" s="306"/>
    </row>
    <row r="136" spans="2:14" ht="15.75" thickBot="1">
      <c r="B136" s="309"/>
      <c r="C136" s="309"/>
      <c r="D136" s="309"/>
      <c r="E136" s="309"/>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t="s">
        <v>107</v>
      </c>
      <c r="C138" s="315"/>
      <c r="D138" s="315"/>
      <c r="E138" s="315"/>
      <c r="F138" s="309"/>
      <c r="G138" s="309"/>
      <c r="H138" s="309"/>
      <c r="I138" s="309"/>
      <c r="J138" s="306"/>
      <c r="K138" s="306"/>
      <c r="L138" s="313"/>
      <c r="M138" s="306"/>
      <c r="N138" s="306"/>
    </row>
    <row r="139" spans="2:14" ht="15.75" thickBot="1">
      <c r="B139" s="316" t="s">
        <v>112</v>
      </c>
      <c r="C139" s="316"/>
      <c r="D139" s="316"/>
      <c r="E139" s="316"/>
      <c r="F139" s="309"/>
      <c r="G139" s="309"/>
      <c r="H139" s="309"/>
      <c r="I139" s="309"/>
      <c r="J139" s="306"/>
      <c r="K139" s="306"/>
      <c r="L139" s="313"/>
      <c r="M139" s="306"/>
      <c r="N139" s="306"/>
    </row>
    <row r="140" spans="2:14" ht="15.75" thickBot="1">
      <c r="B140" s="315" t="s">
        <v>113</v>
      </c>
      <c r="C140" s="315"/>
      <c r="D140" s="315"/>
      <c r="E140" s="315"/>
      <c r="F140" s="309"/>
      <c r="G140" s="309"/>
      <c r="H140" s="309"/>
      <c r="I140" s="309"/>
      <c r="J140" s="306"/>
      <c r="K140" s="306"/>
      <c r="L140" s="313"/>
      <c r="M140" s="306"/>
      <c r="N140" s="306"/>
    </row>
    <row r="141" spans="2:14" ht="15.75" thickBot="1">
      <c r="B141" s="316"/>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dimension ref="A1:P320"/>
  <sheetViews>
    <sheetView zoomScale="80" zoomScaleNormal="80" workbookViewId="0">
      <selection activeCell="H10" sqref="H10"/>
    </sheetView>
  </sheetViews>
  <sheetFormatPr defaultRowHeight="15"/>
  <cols>
    <col min="2" max="4" width="9.140625" style="165"/>
    <col min="5" max="5" width="15.140625" style="165" customWidth="1"/>
    <col min="6" max="6" width="5" style="165" customWidth="1"/>
    <col min="7" max="7" width="14" style="165" customWidth="1"/>
    <col min="8" max="8" width="4.140625" style="165" customWidth="1"/>
    <col min="9" max="9" width="2.28515625" style="165" customWidth="1"/>
    <col min="10" max="10" width="5" style="165" customWidth="1"/>
    <col min="11" max="11" width="7.28515625" style="165" customWidth="1"/>
    <col min="12" max="12" width="3.28515625" style="166" customWidth="1"/>
    <col min="13" max="13" width="4.140625" style="165" customWidth="1"/>
    <col min="14" max="14" width="2.140625" style="165" customWidth="1"/>
    <col min="15" max="15" width="4" customWidth="1"/>
  </cols>
  <sheetData>
    <row r="1" spans="2:16" ht="21">
      <c r="B1" s="167" t="s">
        <v>345</v>
      </c>
      <c r="C1" s="168"/>
      <c r="D1" s="168"/>
      <c r="E1" s="168"/>
      <c r="F1" s="168"/>
      <c r="G1" s="168"/>
      <c r="H1" s="168"/>
      <c r="I1" s="168"/>
      <c r="J1" s="168"/>
      <c r="K1" s="168"/>
      <c r="L1" s="169"/>
      <c r="M1" s="168"/>
      <c r="N1" s="168"/>
      <c r="P1" s="168">
        <f>SUM(P14:P56)+D11+F7+H11</f>
        <v>170</v>
      </c>
    </row>
    <row r="2" spans="2:16">
      <c r="B2" s="171" t="s">
        <v>64</v>
      </c>
      <c r="C2" s="170"/>
      <c r="D2" s="170"/>
      <c r="E2" s="171" t="s">
        <v>65</v>
      </c>
      <c r="F2" s="172"/>
      <c r="I2" s="170"/>
      <c r="K2" s="170"/>
      <c r="M2" s="170"/>
      <c r="N2" s="170"/>
      <c r="P2" s="170"/>
    </row>
    <row r="3" spans="2:16">
      <c r="B3" s="170" t="str">
        <f>E46</f>
        <v>Rusland</v>
      </c>
      <c r="C3" s="170"/>
      <c r="D3" s="190">
        <f>IF(AND(ISNA(MATCH(B3,Invulblad!$F$44:$F$47,0)),ISNA(MATCH(B3,Invulblad!$J$44:$J$47,0))),0,bonus8)</f>
        <v>0</v>
      </c>
      <c r="E3" s="170" t="str">
        <f>E52</f>
        <v>Nederland</v>
      </c>
      <c r="F3" s="190">
        <f>IF(AND(ISNA(MATCH(E3,Invulblad!$F$51:$F$52,0)),ISNA(MATCH(E3,Invulblad!$J$51:$J$52,0))),0,bonus4)</f>
        <v>0</v>
      </c>
      <c r="I3" s="170"/>
      <c r="K3" s="170"/>
      <c r="M3" s="170"/>
      <c r="N3" s="170"/>
      <c r="P3" s="170"/>
    </row>
    <row r="4" spans="2:16">
      <c r="B4" s="170" t="str">
        <f>G47</f>
        <v>Tsjechië</v>
      </c>
      <c r="C4" s="170"/>
      <c r="D4" s="190">
        <f>IF(AND(ISNA(MATCH(B4,Invulblad!$F$44:$F$47,0)),ISNA(MATCH(B4,Invulblad!$J$44:$J$47,0))),0,bonus8)</f>
        <v>10</v>
      </c>
      <c r="E4" s="170" t="str">
        <f>E53</f>
        <v>Duitsland</v>
      </c>
      <c r="F4" s="190">
        <f>IF(AND(ISNA(MATCH(E4,Invulblad!$F$51:$F$52,0)),ISNA(MATCH(E4,Invulblad!$J$51:$J$52,0))),0,bonus4)</f>
        <v>20</v>
      </c>
      <c r="I4" s="170"/>
      <c r="K4" s="170"/>
      <c r="M4" s="170"/>
      <c r="N4" s="170"/>
      <c r="P4" s="170"/>
    </row>
    <row r="5" spans="2:16">
      <c r="B5" s="170" t="str">
        <f>E47</f>
        <v>Duitsland</v>
      </c>
      <c r="C5" s="170"/>
      <c r="D5" s="190">
        <f>IF(AND(ISNA(MATCH(B5,Invulblad!$F$44:$F$47,0)),ISNA(MATCH(B5,Invulblad!$J$44:$J$47,0))),0,bonus8)</f>
        <v>10</v>
      </c>
      <c r="E5" s="170" t="str">
        <f>G52</f>
        <v>Spanje</v>
      </c>
      <c r="F5" s="190">
        <f>IF(AND(ISNA(MATCH(E5,Invulblad!$F$51:$F$52,0)),ISNA(MATCH(E5,Invulblad!$J$51:$J$52,0))),0,bonus4)</f>
        <v>20</v>
      </c>
      <c r="I5" s="170"/>
      <c r="K5" s="170"/>
      <c r="M5" s="170"/>
      <c r="N5" s="170"/>
      <c r="P5" s="170"/>
    </row>
    <row r="6" spans="2:16">
      <c r="B6" s="170" t="str">
        <f>G46</f>
        <v>Nederland</v>
      </c>
      <c r="C6" s="170"/>
      <c r="D6" s="190">
        <f>IF(AND(ISNA(MATCH(B6,Invulblad!$F$44:$F$47,0)),ISNA(MATCH(B6,Invulblad!$J$44:$J$47,0))),0,bonus8)</f>
        <v>0</v>
      </c>
      <c r="E6" s="170" t="str">
        <f>G53</f>
        <v>Engeland</v>
      </c>
      <c r="F6" s="190">
        <f>IF(AND(ISNA(MATCH(E6,Invulblad!$F$51:$F$52,0)),ISNA(MATCH(E6,Invulblad!$J$51:$J$52,0))),0,bonus4)</f>
        <v>0</v>
      </c>
      <c r="I6" s="170"/>
      <c r="K6" s="170"/>
      <c r="M6" s="170"/>
      <c r="N6" s="170"/>
      <c r="P6" s="170"/>
    </row>
    <row r="7" spans="2:16">
      <c r="B7" s="170" t="str">
        <f>E48</f>
        <v>Spanje</v>
      </c>
      <c r="C7" s="170"/>
      <c r="D7" s="190">
        <f>IF(AND(ISNA(MATCH(B7,Invulblad!$F$44:$F$47,0)),ISNA(MATCH(B7,Invulblad!$J$44:$J$47,0))),0,bonus8)</f>
        <v>10</v>
      </c>
      <c r="E7" s="173" t="s">
        <v>61</v>
      </c>
      <c r="F7" s="191">
        <f>SUM(F3:F6)</f>
        <v>40</v>
      </c>
      <c r="I7" s="170"/>
      <c r="K7" s="170"/>
      <c r="M7" s="170"/>
      <c r="N7" s="170"/>
      <c r="P7" s="170"/>
    </row>
    <row r="8" spans="2:16">
      <c r="B8" s="170" t="str">
        <f>G49</f>
        <v>Italië</v>
      </c>
      <c r="C8" s="170"/>
      <c r="D8" s="190">
        <f>IF(AND(ISNA(MATCH(B8,Invulblad!$F$44:$F$47,0)),ISNA(MATCH(B8,Invulblad!$J$44:$J$47,0))),0,bonus8)</f>
        <v>10</v>
      </c>
      <c r="G8" s="171" t="s">
        <v>41</v>
      </c>
      <c r="H8" s="170"/>
      <c r="I8" s="172"/>
      <c r="M8" s="170"/>
      <c r="N8" s="170"/>
      <c r="P8" s="170"/>
    </row>
    <row r="9" spans="2:16">
      <c r="B9" s="170" t="str">
        <f>E49</f>
        <v>Engeland</v>
      </c>
      <c r="C9" s="170"/>
      <c r="D9" s="190">
        <f>IF(AND(ISNA(MATCH(B9,Invulblad!$F$44:$F$47,0)),ISNA(MATCH(B9,Invulblad!$J$44:$J$47,0))),0,bonus8)</f>
        <v>10</v>
      </c>
      <c r="G9" s="170" t="str">
        <f>E56</f>
        <v>Nederland</v>
      </c>
      <c r="H9" s="190">
        <f>IF(AND(ISNA(MATCH(G9,Invulblad!$F$56,0)),ISNA(MATCH(G9,Invulblad!$J$56,0))),0,bonus2)</f>
        <v>0</v>
      </c>
      <c r="M9" s="170"/>
      <c r="N9" s="170"/>
      <c r="P9" s="170"/>
    </row>
    <row r="10" spans="2:16">
      <c r="B10" s="170" t="str">
        <f>G48</f>
        <v>Zweden</v>
      </c>
      <c r="C10" s="170"/>
      <c r="D10" s="190">
        <f>IF(AND(ISNA(MATCH(B10,Invulblad!$F$44:$F$47,0)),ISNA(MATCH(B10,Invulblad!$J$44:$J$47,0))),0,bonus8)</f>
        <v>0</v>
      </c>
      <c r="G10" s="170" t="str">
        <f>G56</f>
        <v>Duitsland</v>
      </c>
      <c r="H10" s="190">
        <f>IF(AND(ISNA(MATCH(G10,Invulblad!$F$56,0)),ISNA(MATCH(G10,Invulblad!$J$56,0))),0,5)</f>
        <v>0</v>
      </c>
      <c r="M10" s="170"/>
      <c r="N10" s="170"/>
      <c r="P10" s="170"/>
    </row>
    <row r="11" spans="2:16">
      <c r="B11" s="173" t="s">
        <v>60</v>
      </c>
      <c r="C11" s="296"/>
      <c r="D11" s="191">
        <f>SUM(D3:D10)</f>
        <v>50</v>
      </c>
      <c r="G11" s="173" t="s">
        <v>66</v>
      </c>
      <c r="H11" s="191">
        <f>SUM(H9:H10)</f>
        <v>0</v>
      </c>
      <c r="M11" s="170"/>
      <c r="N11" s="170"/>
      <c r="P11" s="170"/>
    </row>
    <row r="12" spans="2:16">
      <c r="B12" s="174" t="s">
        <v>19</v>
      </c>
      <c r="C12" s="174"/>
      <c r="D12" s="174"/>
      <c r="G12" s="174"/>
      <c r="H12" s="174"/>
      <c r="I12" s="174"/>
      <c r="J12" s="175" t="str">
        <f>IF(H56&gt;J56,E56,G56)</f>
        <v>Duitsland</v>
      </c>
      <c r="K12" s="295"/>
      <c r="L12" s="192">
        <f>IF(ISNA(MATCH(J12,Invulblad!F57,0)),0,bonus1)</f>
        <v>0</v>
      </c>
      <c r="M12" s="174"/>
      <c r="N12" s="174"/>
      <c r="P12" s="165"/>
    </row>
    <row r="13" spans="2:16">
      <c r="B13" s="176" t="s">
        <v>277</v>
      </c>
      <c r="C13" s="176" t="s">
        <v>278</v>
      </c>
      <c r="D13" s="176" t="s">
        <v>279</v>
      </c>
      <c r="E13" s="177" t="s">
        <v>90</v>
      </c>
      <c r="F13" s="178" t="s">
        <v>29</v>
      </c>
      <c r="G13" s="176" t="s">
        <v>90</v>
      </c>
      <c r="H13" s="176" t="s">
        <v>67</v>
      </c>
      <c r="I13" s="178"/>
      <c r="J13" s="178"/>
      <c r="K13" s="178" t="s">
        <v>20</v>
      </c>
      <c r="L13" s="179"/>
      <c r="M13" s="178"/>
      <c r="N13" s="178"/>
    </row>
    <row r="14" spans="2:16">
      <c r="B14" s="170">
        <v>1</v>
      </c>
      <c r="C14" s="180" t="s">
        <v>280</v>
      </c>
      <c r="D14" s="181">
        <v>0.75</v>
      </c>
      <c r="E14" s="182" t="s">
        <v>222</v>
      </c>
      <c r="F14" s="183" t="s">
        <v>29</v>
      </c>
      <c r="G14" s="170" t="s">
        <v>68</v>
      </c>
      <c r="H14" s="183">
        <v>1</v>
      </c>
      <c r="I14" s="183" t="s">
        <v>29</v>
      </c>
      <c r="J14" s="183">
        <v>1</v>
      </c>
      <c r="K14" s="186">
        <f t="shared" ref="K14:K20" si="0">IF(AND(H14="",J14=""),"",IF(OR(H14="",J14=""),"FOUT",IF(H14&gt;J14,"1",IF(H14=J14,3,2))))</f>
        <v>3</v>
      </c>
      <c r="L14" s="184">
        <f>VLOOKUP($B14,Invulblad!$A$11:$S$103,13,0)</f>
        <v>3</v>
      </c>
      <c r="M14" s="185">
        <f>IF(L14&lt;&gt;"",VLOOKUP($B14,Invulblad!$A$11:$S$103,7,0),"")</f>
        <v>1</v>
      </c>
      <c r="N14" s="183" t="s">
        <v>29</v>
      </c>
      <c r="O14" s="185">
        <f>IF(L14&lt;&gt;"",VLOOKUP($B14,Invulblad!$A$11:$S$103,9,0),"")</f>
        <v>1</v>
      </c>
      <c r="P14" s="186">
        <f t="shared" ref="P14:P19" si="1">IF(L14&lt;&gt;"",IF(AND(M14=H14,O14=J14),10,IF(K14=L14,5,0)),"")</f>
        <v>10</v>
      </c>
    </row>
    <row r="15" spans="2:16">
      <c r="B15" s="170">
        <v>2</v>
      </c>
      <c r="C15" s="180" t="s">
        <v>280</v>
      </c>
      <c r="D15" s="181">
        <v>0.86458333333333337</v>
      </c>
      <c r="E15" s="182" t="s">
        <v>221</v>
      </c>
      <c r="F15" s="183" t="s">
        <v>29</v>
      </c>
      <c r="G15" s="170" t="s">
        <v>299</v>
      </c>
      <c r="H15" s="183">
        <v>2</v>
      </c>
      <c r="I15" s="183" t="s">
        <v>29</v>
      </c>
      <c r="J15" s="183">
        <v>1</v>
      </c>
      <c r="K15" s="186" t="str">
        <f t="shared" si="0"/>
        <v>1</v>
      </c>
      <c r="L15" s="184" t="str">
        <f>VLOOKUP($B15,Invulblad!$A$11:$S$103,13,0)</f>
        <v>1</v>
      </c>
      <c r="M15" s="185">
        <f>IF(L15&lt;&gt;"",VLOOKUP($B15,Invulblad!$A$11:$S$103,7,0),"")</f>
        <v>4</v>
      </c>
      <c r="N15" s="183" t="s">
        <v>29</v>
      </c>
      <c r="O15" s="185">
        <f>IF(L15&lt;&gt;"",VLOOKUP($B15,Invulblad!$A$11:$S$103,9,0),"")</f>
        <v>1</v>
      </c>
      <c r="P15" s="186">
        <f t="shared" si="1"/>
        <v>5</v>
      </c>
    </row>
    <row r="16" spans="2:16">
      <c r="B16" s="170">
        <v>9</v>
      </c>
      <c r="C16" s="180" t="s">
        <v>281</v>
      </c>
      <c r="D16" s="181">
        <v>0.75</v>
      </c>
      <c r="E16" s="182" t="s">
        <v>68</v>
      </c>
      <c r="F16" s="183" t="s">
        <v>29</v>
      </c>
      <c r="G16" s="170" t="s">
        <v>299</v>
      </c>
      <c r="H16" s="183">
        <v>0</v>
      </c>
      <c r="I16" s="183" t="s">
        <v>29</v>
      </c>
      <c r="J16" s="183">
        <v>1</v>
      </c>
      <c r="K16" s="186">
        <f t="shared" si="0"/>
        <v>2</v>
      </c>
      <c r="L16" s="184">
        <f>VLOOKUP($B16,Invulblad!$A$11:$S$103,13,0)</f>
        <v>2</v>
      </c>
      <c r="M16" s="185">
        <f>IF(L16&lt;&gt;"",VLOOKUP($B16,Invulblad!$A$11:$S$103,7,0),"")</f>
        <v>1</v>
      </c>
      <c r="N16" s="183" t="s">
        <v>29</v>
      </c>
      <c r="O16" s="185">
        <f>IF(L16&lt;&gt;"",VLOOKUP($B16,Invulblad!$A$11:$S$103,9,0),"")</f>
        <v>2</v>
      </c>
      <c r="P16" s="186">
        <f t="shared" si="1"/>
        <v>5</v>
      </c>
    </row>
    <row r="17" spans="2:16">
      <c r="B17" s="170">
        <v>10</v>
      </c>
      <c r="C17" s="180" t="s">
        <v>281</v>
      </c>
      <c r="D17" s="181">
        <v>0.86458333333333337</v>
      </c>
      <c r="E17" s="182" t="s">
        <v>222</v>
      </c>
      <c r="F17" s="183" t="s">
        <v>29</v>
      </c>
      <c r="G17" s="170" t="s">
        <v>221</v>
      </c>
      <c r="H17" s="183">
        <v>1</v>
      </c>
      <c r="I17" s="183" t="s">
        <v>29</v>
      </c>
      <c r="J17" s="183">
        <v>2</v>
      </c>
      <c r="K17" s="186">
        <f t="shared" si="0"/>
        <v>2</v>
      </c>
      <c r="L17" s="184">
        <f>VLOOKUP($B17,Invulblad!$A$11:$S$103,13,0)</f>
        <v>3</v>
      </c>
      <c r="M17" s="185">
        <f>IF(L17&lt;&gt;"",VLOOKUP($B17,Invulblad!$A$11:$S$103,7,0),"")</f>
        <v>1</v>
      </c>
      <c r="N17" s="183" t="s">
        <v>29</v>
      </c>
      <c r="O17" s="185">
        <f>IF(L17&lt;&gt;"",VLOOKUP($B17,Invulblad!$A$11:$S$103,9,0),"")</f>
        <v>1</v>
      </c>
      <c r="P17" s="186">
        <f t="shared" si="1"/>
        <v>0</v>
      </c>
    </row>
    <row r="18" spans="2:16">
      <c r="B18" s="170">
        <v>17</v>
      </c>
      <c r="C18" s="180" t="s">
        <v>282</v>
      </c>
      <c r="D18" s="181">
        <v>0.86458333333333337</v>
      </c>
      <c r="E18" s="182" t="s">
        <v>299</v>
      </c>
      <c r="F18" s="183" t="s">
        <v>29</v>
      </c>
      <c r="G18" s="170" t="s">
        <v>222</v>
      </c>
      <c r="H18" s="183">
        <v>2</v>
      </c>
      <c r="I18" s="183" t="s">
        <v>29</v>
      </c>
      <c r="J18" s="183">
        <v>2</v>
      </c>
      <c r="K18" s="186">
        <f t="shared" si="0"/>
        <v>3</v>
      </c>
      <c r="L18" s="184" t="str">
        <f>VLOOKUP($B18,Invulblad!$A$11:$S$103,13,0)</f>
        <v>1</v>
      </c>
      <c r="M18" s="185">
        <f>IF(L18&lt;&gt;"",VLOOKUP($B18,Invulblad!$A$11:$S$103,7,0),"")</f>
        <v>1</v>
      </c>
      <c r="N18" s="183" t="s">
        <v>29</v>
      </c>
      <c r="O18" s="185">
        <f>IF(L18&lt;&gt;"",VLOOKUP($B18,Invulblad!$A$11:$S$103,9,0),"")</f>
        <v>0</v>
      </c>
      <c r="P18" s="186">
        <f t="shared" si="1"/>
        <v>0</v>
      </c>
    </row>
    <row r="19" spans="2:16">
      <c r="B19" s="170">
        <v>18</v>
      </c>
      <c r="C19" s="180" t="s">
        <v>282</v>
      </c>
      <c r="D19" s="181">
        <v>0.86458333333333337</v>
      </c>
      <c r="E19" s="182" t="s">
        <v>68</v>
      </c>
      <c r="F19" s="183" t="s">
        <v>29</v>
      </c>
      <c r="G19" s="170" t="s">
        <v>221</v>
      </c>
      <c r="H19" s="183">
        <v>0</v>
      </c>
      <c r="I19" s="183" t="s">
        <v>29</v>
      </c>
      <c r="J19" s="183">
        <v>2</v>
      </c>
      <c r="K19" s="186">
        <f t="shared" si="0"/>
        <v>2</v>
      </c>
      <c r="L19" s="184" t="str">
        <f>VLOOKUP($B19,Invulblad!$A$11:$S$103,13,0)</f>
        <v>1</v>
      </c>
      <c r="M19" s="185">
        <f>IF(L19&lt;&gt;"",VLOOKUP($B19,Invulblad!$A$11:$S$103,7,0),"")</f>
        <v>1</v>
      </c>
      <c r="N19" s="183" t="s">
        <v>29</v>
      </c>
      <c r="O19" s="185">
        <f>IF(L19&lt;&gt;"",VLOOKUP($B19,Invulblad!$A$11:$S$103,9,0),"")</f>
        <v>0</v>
      </c>
      <c r="P19" s="186">
        <f t="shared" si="1"/>
        <v>0</v>
      </c>
    </row>
    <row r="20" spans="2:16">
      <c r="B20" s="174" t="s">
        <v>30</v>
      </c>
      <c r="C20" s="174"/>
      <c r="D20" s="174"/>
      <c r="E20" s="174"/>
      <c r="F20" s="174"/>
      <c r="G20" s="174"/>
      <c r="H20" s="174"/>
      <c r="I20" s="174"/>
      <c r="J20" s="174"/>
      <c r="K20" s="187" t="str">
        <f t="shared" si="0"/>
        <v/>
      </c>
      <c r="L20" s="184"/>
      <c r="M20" s="185" t="str">
        <f>IF(L20&lt;&gt;"",VLOOKUP($B20,Invulblad!$A$11:$S$103,7,0),"")</f>
        <v/>
      </c>
      <c r="N20" s="174"/>
      <c r="O20" s="185" t="str">
        <f>IF(L20&lt;&gt;"",VLOOKUP($B20,Invulblad!$A$11:$S$103,9,0),"")</f>
        <v/>
      </c>
      <c r="P20" s="165"/>
    </row>
    <row r="21" spans="2:16">
      <c r="B21" s="174" t="s">
        <v>277</v>
      </c>
      <c r="C21" s="174" t="s">
        <v>278</v>
      </c>
      <c r="D21" s="174" t="s">
        <v>279</v>
      </c>
      <c r="E21" s="174" t="s">
        <v>90</v>
      </c>
      <c r="F21" s="174" t="s">
        <v>29</v>
      </c>
      <c r="G21" s="174" t="s">
        <v>90</v>
      </c>
      <c r="H21" s="174" t="s">
        <v>67</v>
      </c>
      <c r="I21" s="174"/>
      <c r="J21" s="174"/>
      <c r="K21" s="178" t="s">
        <v>20</v>
      </c>
      <c r="L21" s="179"/>
      <c r="M21" s="178"/>
      <c r="N21" s="178"/>
    </row>
    <row r="22" spans="2:16">
      <c r="B22" s="170">
        <v>3</v>
      </c>
      <c r="C22" s="180" t="s">
        <v>283</v>
      </c>
      <c r="D22" s="181">
        <v>0.75</v>
      </c>
      <c r="E22" s="182" t="s">
        <v>77</v>
      </c>
      <c r="F22" s="183" t="s">
        <v>29</v>
      </c>
      <c r="G22" s="170" t="s">
        <v>109</v>
      </c>
      <c r="H22" s="183">
        <v>1</v>
      </c>
      <c r="I22" s="183" t="s">
        <v>29</v>
      </c>
      <c r="J22" s="183">
        <v>0</v>
      </c>
      <c r="K22" s="186" t="str">
        <f t="shared" ref="K22:K27" si="2">IF(AND(H22="",J22=""),"",IF(OR(H22="",J22=""),"FOUT",IF(H22&gt;J22,"1",IF(H22=J22,3,2))))</f>
        <v>1</v>
      </c>
      <c r="L22" s="184">
        <f>VLOOKUP($B22,Invulblad!$A$11:$S$103,13,0)</f>
        <v>2</v>
      </c>
      <c r="M22" s="185">
        <f>IF(L22&lt;&gt;"",VLOOKUP($B22,Invulblad!$A$11:$S$103,7,0),"")</f>
        <v>0</v>
      </c>
      <c r="N22" s="183" t="s">
        <v>29</v>
      </c>
      <c r="O22" s="185">
        <f>IF(L22&lt;&gt;"",VLOOKUP($B22,Invulblad!$A$11:$S$103,9,0),"")</f>
        <v>1</v>
      </c>
      <c r="P22" s="186">
        <f t="shared" ref="P22:P27" si="3">IF(L22&lt;&gt;"",IF(AND(M22=H22,O22=J22),10,IF(K22=L22,5,0)),"")</f>
        <v>0</v>
      </c>
    </row>
    <row r="23" spans="2:16">
      <c r="B23" s="170">
        <v>4</v>
      </c>
      <c r="C23" s="180" t="s">
        <v>283</v>
      </c>
      <c r="D23" s="181">
        <v>0.86458333333333337</v>
      </c>
      <c r="E23" s="182" t="s">
        <v>105</v>
      </c>
      <c r="F23" s="183" t="s">
        <v>29</v>
      </c>
      <c r="G23" s="170" t="s">
        <v>111</v>
      </c>
      <c r="H23" s="183">
        <v>2</v>
      </c>
      <c r="I23" s="183" t="s">
        <v>29</v>
      </c>
      <c r="J23" s="183">
        <v>1</v>
      </c>
      <c r="K23" s="186" t="str">
        <f t="shared" si="2"/>
        <v>1</v>
      </c>
      <c r="L23" s="184" t="str">
        <f>VLOOKUP($B23,Invulblad!$A$11:$S$103,13,0)</f>
        <v>1</v>
      </c>
      <c r="M23" s="185">
        <f>IF(L23&lt;&gt;"",VLOOKUP($B23,Invulblad!$A$11:$S$103,7,0),"")</f>
        <v>1</v>
      </c>
      <c r="N23" s="183" t="s">
        <v>29</v>
      </c>
      <c r="O23" s="185">
        <f>IF(L23&lt;&gt;"",VLOOKUP($B23,Invulblad!$A$11:$S$103,9,0),"")</f>
        <v>0</v>
      </c>
      <c r="P23" s="186">
        <f t="shared" si="3"/>
        <v>5</v>
      </c>
    </row>
    <row r="24" spans="2:16">
      <c r="B24" s="170">
        <v>11</v>
      </c>
      <c r="C24" s="180" t="s">
        <v>284</v>
      </c>
      <c r="D24" s="181">
        <v>0.75</v>
      </c>
      <c r="E24" s="182" t="s">
        <v>109</v>
      </c>
      <c r="F24" s="183" t="s">
        <v>29</v>
      </c>
      <c r="G24" s="170" t="s">
        <v>111</v>
      </c>
      <c r="H24" s="183">
        <v>1</v>
      </c>
      <c r="I24" s="183" t="s">
        <v>29</v>
      </c>
      <c r="J24" s="183">
        <v>2</v>
      </c>
      <c r="K24" s="186">
        <f t="shared" si="2"/>
        <v>2</v>
      </c>
      <c r="L24" s="184">
        <f>VLOOKUP($B24,Invulblad!$A$11:$S$103,13,0)</f>
        <v>2</v>
      </c>
      <c r="M24" s="185">
        <f>IF(L24&lt;&gt;"",VLOOKUP($B24,Invulblad!$A$11:$S$103,7,0),"")</f>
        <v>2</v>
      </c>
      <c r="N24" s="183" t="s">
        <v>29</v>
      </c>
      <c r="O24" s="185">
        <f>IF(L24&lt;&gt;"",VLOOKUP($B24,Invulblad!$A$11:$S$103,9,0),"")</f>
        <v>3</v>
      </c>
      <c r="P24" s="186">
        <f t="shared" si="3"/>
        <v>5</v>
      </c>
    </row>
    <row r="25" spans="2:16">
      <c r="B25" s="170">
        <v>12</v>
      </c>
      <c r="C25" s="180" t="s">
        <v>284</v>
      </c>
      <c r="D25" s="181">
        <v>0.86458333333333337</v>
      </c>
      <c r="E25" s="182" t="s">
        <v>77</v>
      </c>
      <c r="F25" s="183" t="s">
        <v>29</v>
      </c>
      <c r="G25" s="170" t="s">
        <v>105</v>
      </c>
      <c r="H25" s="183">
        <v>2</v>
      </c>
      <c r="I25" s="183" t="s">
        <v>29</v>
      </c>
      <c r="J25" s="183">
        <v>3</v>
      </c>
      <c r="K25" s="186">
        <f t="shared" si="2"/>
        <v>2</v>
      </c>
      <c r="L25" s="184">
        <f>VLOOKUP($B25,Invulblad!$A$11:$S$103,13,0)</f>
        <v>2</v>
      </c>
      <c r="M25" s="185">
        <f>IF(L25&lt;&gt;"",VLOOKUP($B25,Invulblad!$A$11:$S$103,7,0),"")</f>
        <v>1</v>
      </c>
      <c r="N25" s="183" t="s">
        <v>29</v>
      </c>
      <c r="O25" s="185">
        <f>IF(L25&lt;&gt;"",VLOOKUP($B25,Invulblad!$A$11:$S$103,9,0),"")</f>
        <v>2</v>
      </c>
      <c r="P25" s="186">
        <f t="shared" si="3"/>
        <v>5</v>
      </c>
    </row>
    <row r="26" spans="2:16">
      <c r="B26" s="170">
        <v>19</v>
      </c>
      <c r="C26" s="180" t="s">
        <v>285</v>
      </c>
      <c r="D26" s="181">
        <v>0.86458333333333337</v>
      </c>
      <c r="E26" s="182" t="s">
        <v>111</v>
      </c>
      <c r="F26" s="183" t="s">
        <v>29</v>
      </c>
      <c r="G26" s="170" t="s">
        <v>77</v>
      </c>
      <c r="H26" s="183">
        <v>1</v>
      </c>
      <c r="I26" s="183" t="s">
        <v>29</v>
      </c>
      <c r="J26" s="183">
        <v>3</v>
      </c>
      <c r="K26" s="186">
        <f t="shared" si="2"/>
        <v>2</v>
      </c>
      <c r="L26" s="184" t="str">
        <f>VLOOKUP($B26,Invulblad!$A$11:$S$103,13,0)</f>
        <v>1</v>
      </c>
      <c r="M26" s="185">
        <f>IF(L26&lt;&gt;"",VLOOKUP($B26,Invulblad!$A$11:$S$103,7,0),"")</f>
        <v>2</v>
      </c>
      <c r="N26" s="183" t="s">
        <v>29</v>
      </c>
      <c r="O26" s="185">
        <f>IF(L26&lt;&gt;"",VLOOKUP($B26,Invulblad!$A$11:$S$103,9,0),"")</f>
        <v>1</v>
      </c>
      <c r="P26" s="186">
        <f t="shared" si="3"/>
        <v>0</v>
      </c>
    </row>
    <row r="27" spans="2:16">
      <c r="B27" s="170">
        <v>20</v>
      </c>
      <c r="C27" s="180" t="s">
        <v>285</v>
      </c>
      <c r="D27" s="181">
        <v>0.86458333333333337</v>
      </c>
      <c r="E27" s="182" t="s">
        <v>109</v>
      </c>
      <c r="F27" s="183" t="s">
        <v>29</v>
      </c>
      <c r="G27" s="170" t="s">
        <v>105</v>
      </c>
      <c r="H27" s="183">
        <v>1</v>
      </c>
      <c r="I27" s="183" t="s">
        <v>29</v>
      </c>
      <c r="J27" s="183">
        <v>1</v>
      </c>
      <c r="K27" s="186">
        <f t="shared" si="2"/>
        <v>3</v>
      </c>
      <c r="L27" s="184">
        <f>VLOOKUP($B27,Invulblad!$A$11:$S$103,13,0)</f>
        <v>2</v>
      </c>
      <c r="M27" s="185">
        <f>IF(L27&lt;&gt;"",VLOOKUP($B27,Invulblad!$A$11:$S$103,7,0),"")</f>
        <v>1</v>
      </c>
      <c r="N27" s="183" t="s">
        <v>29</v>
      </c>
      <c r="O27" s="185">
        <f>IF(L27&lt;&gt;"",VLOOKUP($B27,Invulblad!$A$11:$S$103,9,0),"")</f>
        <v>2</v>
      </c>
      <c r="P27" s="186">
        <f t="shared" si="3"/>
        <v>0</v>
      </c>
    </row>
    <row r="28" spans="2:16">
      <c r="B28" s="174" t="s">
        <v>31</v>
      </c>
      <c r="C28" s="174"/>
      <c r="D28" s="174"/>
      <c r="E28" s="174"/>
      <c r="F28" s="174"/>
      <c r="G28" s="174"/>
      <c r="H28" s="174"/>
      <c r="I28" s="174"/>
      <c r="J28" s="174"/>
      <c r="K28"/>
      <c r="L28"/>
      <c r="M28"/>
      <c r="N28"/>
    </row>
    <row r="29" spans="2:16">
      <c r="B29" s="174" t="s">
        <v>277</v>
      </c>
      <c r="C29" s="174" t="s">
        <v>278</v>
      </c>
      <c r="D29" s="174" t="s">
        <v>279</v>
      </c>
      <c r="E29" s="174" t="s">
        <v>90</v>
      </c>
      <c r="F29" s="174" t="s">
        <v>29</v>
      </c>
      <c r="G29" s="174" t="s">
        <v>90</v>
      </c>
      <c r="H29" s="174" t="s">
        <v>67</v>
      </c>
      <c r="I29" s="174"/>
      <c r="J29" s="174"/>
      <c r="K29" s="178" t="s">
        <v>20</v>
      </c>
      <c r="L29" s="179"/>
      <c r="M29" s="178"/>
      <c r="N29" s="178"/>
    </row>
    <row r="30" spans="2:16">
      <c r="B30" s="170">
        <v>5</v>
      </c>
      <c r="C30" s="180" t="s">
        <v>286</v>
      </c>
      <c r="D30" s="181">
        <v>0.75</v>
      </c>
      <c r="E30" s="182" t="s">
        <v>84</v>
      </c>
      <c r="F30" s="183" t="s">
        <v>29</v>
      </c>
      <c r="G30" s="170" t="s">
        <v>110</v>
      </c>
      <c r="H30" s="183">
        <v>2</v>
      </c>
      <c r="I30" s="183" t="s">
        <v>29</v>
      </c>
      <c r="J30" s="183">
        <v>1</v>
      </c>
      <c r="K30" s="186" t="str">
        <f t="shared" ref="K30:K35" si="4">IF(AND(H30="",J30=""),"",IF(OR(H30="",J30=""),"FOUT",IF(H30&gt;J30,"1",IF(H30=J30,3,2))))</f>
        <v>1</v>
      </c>
      <c r="L30" s="184">
        <f>VLOOKUP($B30,Invulblad!$A$11:$S$103,13,0)</f>
        <v>3</v>
      </c>
      <c r="M30" s="185">
        <f>IF(L30&lt;&gt;"",VLOOKUP($B30,Invulblad!$A$11:$S$103,7,0),"")</f>
        <v>1</v>
      </c>
      <c r="N30" s="183" t="s">
        <v>29</v>
      </c>
      <c r="O30" s="185">
        <f>IF(L30&lt;&gt;"",VLOOKUP($B30,Invulblad!$A$11:$S$103,9,0),"")</f>
        <v>1</v>
      </c>
      <c r="P30" s="186">
        <f t="shared" ref="P30:P35" si="5">IF(L30&lt;&gt;"",IF(AND(M30=H30,O30=J30),10,IF(K30=L30,5,0)),"")</f>
        <v>0</v>
      </c>
    </row>
    <row r="31" spans="2:16">
      <c r="B31" s="170">
        <v>6</v>
      </c>
      <c r="C31" s="180" t="s">
        <v>286</v>
      </c>
      <c r="D31" s="181">
        <v>0.86458333333333337</v>
      </c>
      <c r="E31" s="182" t="s">
        <v>300</v>
      </c>
      <c r="F31" s="183" t="s">
        <v>29</v>
      </c>
      <c r="G31" s="170" t="s">
        <v>301</v>
      </c>
      <c r="H31" s="183">
        <v>1</v>
      </c>
      <c r="I31" s="183" t="s">
        <v>29</v>
      </c>
      <c r="J31" s="183">
        <v>0</v>
      </c>
      <c r="K31" s="186" t="str">
        <f t="shared" si="4"/>
        <v>1</v>
      </c>
      <c r="L31" s="184">
        <f>VLOOKUP($B31,Invulblad!$A$11:$S$103,13,0)</f>
        <v>2</v>
      </c>
      <c r="M31" s="185">
        <f>IF(L31&lt;&gt;"",VLOOKUP($B31,Invulblad!$A$11:$S$103,7,0),"")</f>
        <v>1</v>
      </c>
      <c r="N31" s="183" t="s">
        <v>29</v>
      </c>
      <c r="O31" s="185">
        <f>IF(L31&lt;&gt;"",VLOOKUP($B31,Invulblad!$A$11:$S$103,9,0),"")</f>
        <v>3</v>
      </c>
      <c r="P31" s="186">
        <f t="shared" si="5"/>
        <v>0</v>
      </c>
    </row>
    <row r="32" spans="2:16">
      <c r="B32" s="170">
        <v>13</v>
      </c>
      <c r="C32" s="180" t="s">
        <v>287</v>
      </c>
      <c r="D32" s="181">
        <v>0.75</v>
      </c>
      <c r="E32" s="182" t="s">
        <v>110</v>
      </c>
      <c r="F32" s="183" t="s">
        <v>29</v>
      </c>
      <c r="G32" s="170" t="s">
        <v>301</v>
      </c>
      <c r="H32" s="183">
        <v>2</v>
      </c>
      <c r="I32" s="183" t="s">
        <v>29</v>
      </c>
      <c r="J32" s="183">
        <v>1</v>
      </c>
      <c r="K32" s="186" t="str">
        <f t="shared" si="4"/>
        <v>1</v>
      </c>
      <c r="L32" s="184">
        <f>VLOOKUP($B32,Invulblad!$A$11:$S$103,13,0)</f>
        <v>3</v>
      </c>
      <c r="M32" s="185">
        <f>IF(L32&lt;&gt;"",VLOOKUP($B32,Invulblad!$A$11:$S$103,7,0),"")</f>
        <v>1</v>
      </c>
      <c r="N32" s="183" t="s">
        <v>29</v>
      </c>
      <c r="O32" s="185">
        <f>IF(L32&lt;&gt;"",VLOOKUP($B32,Invulblad!$A$11:$S$103,9,0),"")</f>
        <v>1</v>
      </c>
      <c r="P32" s="186">
        <f t="shared" si="5"/>
        <v>0</v>
      </c>
    </row>
    <row r="33" spans="2:16">
      <c r="B33" s="170">
        <v>14</v>
      </c>
      <c r="C33" s="180" t="s">
        <v>287</v>
      </c>
      <c r="D33" s="181">
        <v>0.86458333333333337</v>
      </c>
      <c r="E33" s="182" t="s">
        <v>84</v>
      </c>
      <c r="F33" s="183" t="s">
        <v>29</v>
      </c>
      <c r="G33" s="170" t="s">
        <v>300</v>
      </c>
      <c r="H33" s="183">
        <v>1</v>
      </c>
      <c r="I33" s="183" t="s">
        <v>29</v>
      </c>
      <c r="J33" s="183">
        <v>0</v>
      </c>
      <c r="K33" s="186" t="str">
        <f t="shared" si="4"/>
        <v>1</v>
      </c>
      <c r="L33" s="184" t="str">
        <f>VLOOKUP($B33,Invulblad!$A$11:$S$103,13,0)</f>
        <v>1</v>
      </c>
      <c r="M33" s="185">
        <f>IF(L33&lt;&gt;"",VLOOKUP($B33,Invulblad!$A$11:$S$103,7,0),"")</f>
        <v>4</v>
      </c>
      <c r="N33" s="183" t="s">
        <v>29</v>
      </c>
      <c r="O33" s="185">
        <f>IF(L33&lt;&gt;"",VLOOKUP($B33,Invulblad!$A$11:$S$103,9,0),"")</f>
        <v>0</v>
      </c>
      <c r="P33" s="186">
        <f t="shared" si="5"/>
        <v>5</v>
      </c>
    </row>
    <row r="34" spans="2:16">
      <c r="B34" s="170">
        <v>21</v>
      </c>
      <c r="C34" s="180" t="s">
        <v>288</v>
      </c>
      <c r="D34" s="181">
        <v>0.86458333333333337</v>
      </c>
      <c r="E34" s="182" t="s">
        <v>301</v>
      </c>
      <c r="F34" s="183" t="s">
        <v>29</v>
      </c>
      <c r="G34" s="170" t="s">
        <v>84</v>
      </c>
      <c r="H34" s="183">
        <v>1</v>
      </c>
      <c r="I34" s="183" t="s">
        <v>29</v>
      </c>
      <c r="J34" s="183">
        <v>1</v>
      </c>
      <c r="K34" s="186">
        <f t="shared" si="4"/>
        <v>3</v>
      </c>
      <c r="L34" s="184">
        <f>VLOOKUP($B34,Invulblad!$A$11:$S$103,13,0)</f>
        <v>2</v>
      </c>
      <c r="M34" s="185">
        <f>IF(L34&lt;&gt;"",VLOOKUP($B34,Invulblad!$A$11:$S$103,7,0),"")</f>
        <v>0</v>
      </c>
      <c r="N34" s="183" t="s">
        <v>29</v>
      </c>
      <c r="O34" s="185">
        <f>IF(L34&lt;&gt;"",VLOOKUP($B34,Invulblad!$A$11:$S$103,9,0),"")</f>
        <v>1</v>
      </c>
      <c r="P34" s="186">
        <f t="shared" si="5"/>
        <v>0</v>
      </c>
    </row>
    <row r="35" spans="2:16">
      <c r="B35" s="170">
        <v>22</v>
      </c>
      <c r="C35" s="180" t="s">
        <v>288</v>
      </c>
      <c r="D35" s="181">
        <v>0.86458333333333337</v>
      </c>
      <c r="E35" s="182" t="s">
        <v>110</v>
      </c>
      <c r="F35" s="183" t="s">
        <v>29</v>
      </c>
      <c r="G35" s="170" t="s">
        <v>300</v>
      </c>
      <c r="H35" s="183">
        <v>3</v>
      </c>
      <c r="I35" s="183" t="s">
        <v>29</v>
      </c>
      <c r="J35" s="183">
        <v>1</v>
      </c>
      <c r="K35" s="186" t="str">
        <f t="shared" si="4"/>
        <v>1</v>
      </c>
      <c r="L35" s="184" t="str">
        <f>VLOOKUP($B35,Invulblad!$A$11:$S$103,13,0)</f>
        <v>1</v>
      </c>
      <c r="M35" s="185">
        <f>IF(L35&lt;&gt;"",VLOOKUP($B35,Invulblad!$A$11:$S$103,7,0),"")</f>
        <v>2</v>
      </c>
      <c r="N35" s="183" t="s">
        <v>29</v>
      </c>
      <c r="O35" s="185">
        <f>IF(L35&lt;&gt;"",VLOOKUP($B35,Invulblad!$A$11:$S$103,9,0),"")</f>
        <v>0</v>
      </c>
      <c r="P35" s="186">
        <f t="shared" si="5"/>
        <v>5</v>
      </c>
    </row>
    <row r="36" spans="2:16">
      <c r="B36" s="174" t="s">
        <v>32</v>
      </c>
      <c r="C36" s="174"/>
      <c r="D36" s="174"/>
      <c r="E36" s="174"/>
      <c r="F36" s="174"/>
      <c r="G36" s="174"/>
      <c r="H36" s="174"/>
      <c r="I36" s="174"/>
      <c r="J36" s="174"/>
      <c r="K36"/>
      <c r="L36"/>
      <c r="M36"/>
      <c r="N36"/>
    </row>
    <row r="37" spans="2:16">
      <c r="B37" s="174" t="s">
        <v>277</v>
      </c>
      <c r="C37" s="174" t="s">
        <v>278</v>
      </c>
      <c r="D37" s="174" t="s">
        <v>279</v>
      </c>
      <c r="E37" s="174" t="s">
        <v>90</v>
      </c>
      <c r="F37" s="174" t="s">
        <v>29</v>
      </c>
      <c r="G37" s="174" t="s">
        <v>90</v>
      </c>
      <c r="H37" s="174" t="s">
        <v>67</v>
      </c>
      <c r="I37" s="174"/>
      <c r="J37" s="174"/>
      <c r="K37" s="178" t="s">
        <v>20</v>
      </c>
      <c r="L37" s="179"/>
      <c r="M37" s="178"/>
      <c r="N37" s="178"/>
    </row>
    <row r="38" spans="2:16">
      <c r="B38" s="170">
        <v>7</v>
      </c>
      <c r="C38" s="180" t="s">
        <v>289</v>
      </c>
      <c r="D38" s="181">
        <v>0.75</v>
      </c>
      <c r="E38" s="182" t="s">
        <v>88</v>
      </c>
      <c r="F38" s="183" t="s">
        <v>29</v>
      </c>
      <c r="G38" s="170" t="s">
        <v>69</v>
      </c>
      <c r="H38" s="183">
        <v>0</v>
      </c>
      <c r="I38" s="183" t="s">
        <v>29</v>
      </c>
      <c r="J38" s="183">
        <v>2</v>
      </c>
      <c r="K38" s="186">
        <f t="shared" ref="K38:K43" si="6">IF(AND(H38="",J38=""),"",IF(OR(H38="",J38=""),"FOUT",IF(H38&gt;J38,"1",IF(H38=J38,3,2))))</f>
        <v>2</v>
      </c>
      <c r="L38" s="184">
        <f>VLOOKUP($B38,Invulblad!$A$11:$S$103,13,0)</f>
        <v>3</v>
      </c>
      <c r="M38" s="185">
        <f>IF(L38&lt;&gt;"",VLOOKUP($B38,Invulblad!$A$11:$S$103,7,0),"")</f>
        <v>1</v>
      </c>
      <c r="N38" s="183" t="s">
        <v>29</v>
      </c>
      <c r="O38" s="185">
        <f>IF(L38&lt;&gt;"",VLOOKUP($B38,Invulblad!$A$11:$S$103,9,0),"")</f>
        <v>1</v>
      </c>
      <c r="P38" s="186">
        <f t="shared" ref="P38:P43" si="7">IF(L38&lt;&gt;"",IF(AND(M38=H38,O38=J38),10,IF(K38=L38,5,0)),"")</f>
        <v>0</v>
      </c>
    </row>
    <row r="39" spans="2:16">
      <c r="B39" s="170">
        <v>8</v>
      </c>
      <c r="C39" s="180" t="s">
        <v>289</v>
      </c>
      <c r="D39" s="181">
        <v>0.86458333333333337</v>
      </c>
      <c r="E39" s="182" t="s">
        <v>302</v>
      </c>
      <c r="F39" s="183" t="s">
        <v>29</v>
      </c>
      <c r="G39" s="170" t="s">
        <v>303</v>
      </c>
      <c r="H39" s="183">
        <v>0</v>
      </c>
      <c r="I39" s="183" t="s">
        <v>29</v>
      </c>
      <c r="J39" s="183">
        <v>1</v>
      </c>
      <c r="K39" s="186">
        <f t="shared" si="6"/>
        <v>2</v>
      </c>
      <c r="L39" s="184" t="str">
        <f>VLOOKUP($B39,Invulblad!$A$11:$S$103,13,0)</f>
        <v>1</v>
      </c>
      <c r="M39" s="185">
        <f>IF(L39&lt;&gt;"",VLOOKUP($B39,Invulblad!$A$11:$S$103,7,0),"")</f>
        <v>2</v>
      </c>
      <c r="N39" s="183" t="s">
        <v>29</v>
      </c>
      <c r="O39" s="185">
        <f>IF(L39&lt;&gt;"",VLOOKUP($B39,Invulblad!$A$11:$S$103,9,0),"")</f>
        <v>1</v>
      </c>
      <c r="P39" s="186">
        <f t="shared" si="7"/>
        <v>0</v>
      </c>
    </row>
    <row r="40" spans="2:16">
      <c r="B40" s="170">
        <v>15</v>
      </c>
      <c r="C40" s="180" t="s">
        <v>290</v>
      </c>
      <c r="D40" s="181">
        <v>0.86458333333333337</v>
      </c>
      <c r="E40" s="182" t="s">
        <v>303</v>
      </c>
      <c r="F40" s="183" t="s">
        <v>29</v>
      </c>
      <c r="G40" s="170" t="s">
        <v>69</v>
      </c>
      <c r="H40" s="183">
        <v>1</v>
      </c>
      <c r="I40" s="183" t="s">
        <v>29</v>
      </c>
      <c r="J40" s="183">
        <v>1</v>
      </c>
      <c r="K40" s="186">
        <f t="shared" si="6"/>
        <v>3</v>
      </c>
      <c r="L40" s="184">
        <f>VLOOKUP($B40,Invulblad!$A$11:$S$103,13,0)</f>
        <v>2</v>
      </c>
      <c r="M40" s="185">
        <f>IF(L40&lt;&gt;"",VLOOKUP($B40,Invulblad!$A$11:$S$103,7,0),"")</f>
        <v>2</v>
      </c>
      <c r="N40" s="183" t="s">
        <v>29</v>
      </c>
      <c r="O40" s="185">
        <f>IF(L40&lt;&gt;"",VLOOKUP($B40,Invulblad!$A$11:$S$103,9,0),"")</f>
        <v>3</v>
      </c>
      <c r="P40" s="186">
        <f t="shared" si="7"/>
        <v>0</v>
      </c>
    </row>
    <row r="41" spans="2:16">
      <c r="B41" s="170">
        <v>16</v>
      </c>
      <c r="C41" s="180" t="s">
        <v>290</v>
      </c>
      <c r="D41" s="181">
        <v>0.75</v>
      </c>
      <c r="E41" s="182" t="s">
        <v>302</v>
      </c>
      <c r="F41" s="183" t="s">
        <v>29</v>
      </c>
      <c r="G41" s="170" t="s">
        <v>88</v>
      </c>
      <c r="H41" s="183">
        <v>1</v>
      </c>
      <c r="I41" s="183" t="s">
        <v>29</v>
      </c>
      <c r="J41" s="183">
        <v>2</v>
      </c>
      <c r="K41" s="186">
        <f t="shared" si="6"/>
        <v>2</v>
      </c>
      <c r="L41" s="184">
        <f>VLOOKUP($B41,Invulblad!$A$11:$S$103,13,0)</f>
        <v>2</v>
      </c>
      <c r="M41" s="185">
        <f>IF(L41&lt;&gt;"",VLOOKUP($B41,Invulblad!$A$11:$S$103,7,0),"")</f>
        <v>0</v>
      </c>
      <c r="N41" s="183" t="s">
        <v>29</v>
      </c>
      <c r="O41" s="185">
        <f>IF(L41&lt;&gt;"",VLOOKUP($B41,Invulblad!$A$11:$S$103,9,0),"")</f>
        <v>2</v>
      </c>
      <c r="P41" s="186">
        <f t="shared" si="7"/>
        <v>5</v>
      </c>
    </row>
    <row r="42" spans="2:16">
      <c r="B42" s="170">
        <v>23</v>
      </c>
      <c r="C42" s="180" t="s">
        <v>291</v>
      </c>
      <c r="D42" s="181">
        <v>0.86458333333333337</v>
      </c>
      <c r="E42" s="182" t="s">
        <v>69</v>
      </c>
      <c r="F42" s="183" t="s">
        <v>29</v>
      </c>
      <c r="G42" s="170" t="s">
        <v>302</v>
      </c>
      <c r="H42" s="183">
        <v>3</v>
      </c>
      <c r="I42" s="183" t="s">
        <v>29</v>
      </c>
      <c r="J42" s="183">
        <v>1</v>
      </c>
      <c r="K42" s="186" t="str">
        <f t="shared" si="6"/>
        <v>1</v>
      </c>
      <c r="L42" s="184" t="str">
        <f>VLOOKUP($B42,Invulblad!$A$11:$S$103,13,0)</f>
        <v>1</v>
      </c>
      <c r="M42" s="185">
        <f>IF(L42&lt;&gt;"",VLOOKUP($B42,Invulblad!$A$11:$S$103,7,0),"")</f>
        <v>1</v>
      </c>
      <c r="N42" s="183" t="s">
        <v>29</v>
      </c>
      <c r="O42" s="185">
        <f>IF(L42&lt;&gt;"",VLOOKUP($B42,Invulblad!$A$11:$S$103,9,0),"")</f>
        <v>0</v>
      </c>
      <c r="P42" s="186">
        <f t="shared" si="7"/>
        <v>5</v>
      </c>
    </row>
    <row r="43" spans="2:16">
      <c r="B43" s="170">
        <v>24</v>
      </c>
      <c r="C43" s="180" t="s">
        <v>291</v>
      </c>
      <c r="D43" s="181">
        <v>0.86458333333333337</v>
      </c>
      <c r="E43" s="182" t="s">
        <v>303</v>
      </c>
      <c r="F43" s="183" t="s">
        <v>29</v>
      </c>
      <c r="G43" s="170" t="s">
        <v>88</v>
      </c>
      <c r="H43" s="183">
        <v>1</v>
      </c>
      <c r="I43" s="183" t="s">
        <v>29</v>
      </c>
      <c r="J43" s="183">
        <v>0</v>
      </c>
      <c r="K43" s="186" t="str">
        <f t="shared" si="6"/>
        <v>1</v>
      </c>
      <c r="L43" s="184" t="str">
        <f>VLOOKUP($B43,Invulblad!$A$11:$S$103,13,0)</f>
        <v>1</v>
      </c>
      <c r="M43" s="185">
        <f>IF(L43&lt;&gt;"",VLOOKUP($B43,Invulblad!$A$11:$S$103,7,0),"")</f>
        <v>2</v>
      </c>
      <c r="N43" s="183" t="s">
        <v>29</v>
      </c>
      <c r="O43" s="185">
        <f>IF(L43&lt;&gt;"",VLOOKUP($B43,Invulblad!$A$11:$S$103,9,0),"")</f>
        <v>0</v>
      </c>
      <c r="P43" s="186">
        <f t="shared" si="7"/>
        <v>5</v>
      </c>
    </row>
    <row r="44" spans="2:16">
      <c r="B44" s="174" t="s">
        <v>64</v>
      </c>
      <c r="C44" s="174"/>
      <c r="D44" s="174"/>
      <c r="E44" s="174"/>
      <c r="F44" s="174"/>
      <c r="G44" s="174"/>
      <c r="H44" s="174"/>
      <c r="I44" s="174"/>
      <c r="J44" s="174"/>
      <c r="K44" s="187"/>
      <c r="L44" s="184"/>
      <c r="M44" s="185"/>
      <c r="N44" s="183"/>
    </row>
    <row r="45" spans="2:16">
      <c r="B45" s="174" t="s">
        <v>277</v>
      </c>
      <c r="C45" s="174" t="s">
        <v>278</v>
      </c>
      <c r="D45" s="174" t="s">
        <v>279</v>
      </c>
      <c r="E45" s="174" t="s">
        <v>90</v>
      </c>
      <c r="F45" s="174" t="s">
        <v>29</v>
      </c>
      <c r="G45" s="174" t="s">
        <v>90</v>
      </c>
      <c r="H45" s="174" t="s">
        <v>67</v>
      </c>
      <c r="I45" s="174"/>
      <c r="J45" s="174"/>
      <c r="K45" s="178" t="s">
        <v>20</v>
      </c>
      <c r="L45" s="179"/>
      <c r="M45" s="178"/>
      <c r="N45" s="178"/>
    </row>
    <row r="46" spans="2:16">
      <c r="B46" s="170">
        <v>25</v>
      </c>
      <c r="C46" s="180" t="s">
        <v>292</v>
      </c>
      <c r="D46" s="181">
        <v>0.86458333333333337</v>
      </c>
      <c r="E46" s="182" t="s">
        <v>221</v>
      </c>
      <c r="F46" s="183" t="s">
        <v>29</v>
      </c>
      <c r="G46" s="170" t="s">
        <v>77</v>
      </c>
      <c r="H46" s="183">
        <v>2</v>
      </c>
      <c r="I46" s="183" t="s">
        <v>29</v>
      </c>
      <c r="J46" s="183">
        <v>3</v>
      </c>
      <c r="K46" s="186">
        <f t="shared" ref="K46:K49" si="8">IF(AND(H46="",J46=""),"",IF(OR(H46="",J46=""),"FOUT",IF(H46&gt;J46,"1",IF(H46=J46,3,2))))</f>
        <v>2</v>
      </c>
      <c r="L46" s="184">
        <f>VLOOKUP($B46,Invulblad!$A$11:$S$103,13,0)</f>
        <v>2</v>
      </c>
      <c r="M46" s="185">
        <f>IF(L46&lt;&gt;"",VLOOKUP($B46,Invulblad!$A$11:$S$103,7,0),"")</f>
        <v>0</v>
      </c>
      <c r="N46" s="183" t="s">
        <v>29</v>
      </c>
      <c r="O46" s="185">
        <f>IF(L46&lt;&gt;"",VLOOKUP($B46,Invulblad!$A$11:$S$103,9,0),"")</f>
        <v>1</v>
      </c>
      <c r="P46" s="186">
        <f t="shared" ref="P46:P49" si="9">IF(L46&lt;&gt;"",IF(AND(M46=H46,O46=J46),10,IF(K46=L46,5,0)),"")</f>
        <v>5</v>
      </c>
    </row>
    <row r="47" spans="2:16">
      <c r="B47" s="170">
        <v>26</v>
      </c>
      <c r="C47" s="180" t="s">
        <v>293</v>
      </c>
      <c r="D47" s="181">
        <v>0.86458333333333337</v>
      </c>
      <c r="E47" s="182" t="s">
        <v>105</v>
      </c>
      <c r="F47" s="183" t="s">
        <v>29</v>
      </c>
      <c r="G47" s="170" t="s">
        <v>299</v>
      </c>
      <c r="H47" s="183">
        <v>1</v>
      </c>
      <c r="I47" s="183" t="s">
        <v>29</v>
      </c>
      <c r="J47" s="183">
        <v>0</v>
      </c>
      <c r="K47" s="186" t="str">
        <f t="shared" si="8"/>
        <v>1</v>
      </c>
      <c r="L47" s="184" t="str">
        <f>VLOOKUP($B47,Invulblad!$A$11:$S$103,13,0)</f>
        <v>1</v>
      </c>
      <c r="M47" s="185">
        <f>IF(L47&lt;&gt;"",VLOOKUP($B47,Invulblad!$A$11:$S$103,7,0),"")</f>
        <v>4</v>
      </c>
      <c r="N47" s="183" t="s">
        <v>29</v>
      </c>
      <c r="O47" s="185">
        <f>IF(L47&lt;&gt;"",VLOOKUP($B47,Invulblad!$A$11:$S$103,9,0),"")</f>
        <v>2</v>
      </c>
      <c r="P47" s="186">
        <f t="shared" si="9"/>
        <v>5</v>
      </c>
    </row>
    <row r="48" spans="2:16">
      <c r="B48" s="170">
        <v>27</v>
      </c>
      <c r="C48" s="180" t="s">
        <v>294</v>
      </c>
      <c r="D48" s="181">
        <v>0.86458333333333337</v>
      </c>
      <c r="E48" s="182" t="s">
        <v>84</v>
      </c>
      <c r="F48" s="183" t="s">
        <v>29</v>
      </c>
      <c r="G48" s="170" t="s">
        <v>303</v>
      </c>
      <c r="H48" s="183">
        <v>2</v>
      </c>
      <c r="I48" s="183" t="s">
        <v>29</v>
      </c>
      <c r="J48" s="183">
        <v>1</v>
      </c>
      <c r="K48" s="186" t="str">
        <f t="shared" si="8"/>
        <v>1</v>
      </c>
      <c r="L48" s="184" t="str">
        <f>VLOOKUP($B48,Invulblad!$A$11:$S$103,13,0)</f>
        <v>1</v>
      </c>
      <c r="M48" s="185">
        <f>IF(L48&lt;&gt;"",VLOOKUP($B48,Invulblad!$A$11:$S$103,7,0),"")</f>
        <v>2</v>
      </c>
      <c r="N48" s="183" t="s">
        <v>29</v>
      </c>
      <c r="O48" s="185">
        <f>IF(L48&lt;&gt;"",VLOOKUP($B48,Invulblad!$A$11:$S$103,9,0),"")</f>
        <v>0</v>
      </c>
      <c r="P48" s="186">
        <f t="shared" si="9"/>
        <v>5</v>
      </c>
    </row>
    <row r="49" spans="1:16">
      <c r="B49" s="170">
        <v>28</v>
      </c>
      <c r="C49" s="180" t="s">
        <v>295</v>
      </c>
      <c r="D49" s="181">
        <v>0.86458333333333337</v>
      </c>
      <c r="E49" s="182" t="s">
        <v>69</v>
      </c>
      <c r="F49" s="183" t="s">
        <v>29</v>
      </c>
      <c r="G49" s="170" t="s">
        <v>110</v>
      </c>
      <c r="H49" s="183">
        <v>2</v>
      </c>
      <c r="I49" s="183" t="s">
        <v>29</v>
      </c>
      <c r="J49" s="183">
        <v>2</v>
      </c>
      <c r="K49" s="186">
        <f t="shared" si="8"/>
        <v>3</v>
      </c>
      <c r="L49" s="184">
        <f>VLOOKUP($B49,Invulblad!$A$11:$S$103,13,0)</f>
        <v>3</v>
      </c>
      <c r="M49" s="185">
        <f>IF(L49&lt;&gt;"",VLOOKUP($B49,Invulblad!$A$11:$S$103,7,0),"")</f>
        <v>0</v>
      </c>
      <c r="N49" s="183" t="s">
        <v>29</v>
      </c>
      <c r="O49" s="185">
        <f>IF(L49&lt;&gt;"",VLOOKUP($B49,Invulblad!$A$11:$S$103,9,0),"")</f>
        <v>0</v>
      </c>
      <c r="P49" s="186">
        <f t="shared" si="9"/>
        <v>5</v>
      </c>
    </row>
    <row r="50" spans="1:16">
      <c r="B50" s="170" t="s">
        <v>65</v>
      </c>
      <c r="C50" s="180"/>
      <c r="D50" s="181"/>
      <c r="E50" s="182"/>
      <c r="F50" s="183"/>
      <c r="G50" s="170"/>
      <c r="H50" s="183"/>
      <c r="I50" s="183"/>
      <c r="J50" s="265"/>
      <c r="K50" s="187"/>
      <c r="L50" s="184"/>
      <c r="M50" s="185"/>
    </row>
    <row r="51" spans="1:16">
      <c r="B51" s="174" t="s">
        <v>277</v>
      </c>
      <c r="C51" s="174" t="s">
        <v>278</v>
      </c>
      <c r="D51" s="174" t="s">
        <v>279</v>
      </c>
      <c r="E51" s="174" t="s">
        <v>90</v>
      </c>
      <c r="F51" s="174" t="s">
        <v>29</v>
      </c>
      <c r="G51" s="174" t="s">
        <v>90</v>
      </c>
      <c r="H51" s="174" t="s">
        <v>67</v>
      </c>
      <c r="I51" s="174"/>
      <c r="J51" s="174"/>
      <c r="K51" s="178" t="s">
        <v>20</v>
      </c>
      <c r="L51" s="179"/>
      <c r="M51" s="178"/>
      <c r="N51" s="178"/>
    </row>
    <row r="52" spans="1:16">
      <c r="B52" s="170">
        <v>29</v>
      </c>
      <c r="C52" s="180" t="s">
        <v>296</v>
      </c>
      <c r="D52" s="181">
        <v>0.86458333333333337</v>
      </c>
      <c r="E52" s="182" t="s">
        <v>77</v>
      </c>
      <c r="F52" s="183" t="s">
        <v>29</v>
      </c>
      <c r="G52" s="170" t="s">
        <v>84</v>
      </c>
      <c r="H52" s="183">
        <v>2</v>
      </c>
      <c r="I52" s="183" t="s">
        <v>29</v>
      </c>
      <c r="J52" s="183">
        <v>1</v>
      </c>
      <c r="K52" s="186" t="str">
        <f t="shared" ref="K52:K53" si="10">IF(AND(H52="",J52=""),"",IF(OR(H52="",J52=""),"FOUT",IF(H52&gt;J52,"1",IF(H52=J52,3,2))))</f>
        <v>1</v>
      </c>
      <c r="L52" s="184">
        <f>VLOOKUP($B52,Invulblad!$A$11:$S$103,13,0)</f>
        <v>3</v>
      </c>
      <c r="M52" s="185">
        <f>IF(L52&lt;&gt;"",VLOOKUP($B52,Invulblad!$A$11:$S$103,7,0),"")</f>
        <v>0</v>
      </c>
      <c r="N52" s="183" t="s">
        <v>29</v>
      </c>
      <c r="O52" s="185">
        <f>IF(L52&lt;&gt;"",VLOOKUP($B52,Invulblad!$A$11:$S$103,9,0),"")</f>
        <v>0</v>
      </c>
      <c r="P52" s="186">
        <f t="shared" ref="P52:P53" si="11">IF(L52&lt;&gt;"",IF(AND(M52=H52,O52=J52),10,IF(K52=L52,5,0)),"")</f>
        <v>0</v>
      </c>
    </row>
    <row r="53" spans="1:16">
      <c r="B53" s="170">
        <v>30</v>
      </c>
      <c r="C53" s="180" t="s">
        <v>297</v>
      </c>
      <c r="D53" s="181">
        <v>0.86458333333333337</v>
      </c>
      <c r="E53" s="182" t="s">
        <v>105</v>
      </c>
      <c r="F53" s="183" t="s">
        <v>29</v>
      </c>
      <c r="G53" s="170" t="s">
        <v>69</v>
      </c>
      <c r="H53" s="183">
        <v>2</v>
      </c>
      <c r="I53" s="183" t="s">
        <v>29</v>
      </c>
      <c r="J53" s="183">
        <v>0</v>
      </c>
      <c r="K53" s="186" t="str">
        <f t="shared" si="10"/>
        <v>1</v>
      </c>
      <c r="L53" s="184">
        <f>VLOOKUP($B53,Invulblad!$A$11:$S$103,13,0)</f>
        <v>2</v>
      </c>
      <c r="M53" s="185">
        <f>IF(L53&lt;&gt;"",VLOOKUP($B53,Invulblad!$A$11:$S$103,7,0),"")</f>
        <v>1</v>
      </c>
      <c r="N53" s="183" t="s">
        <v>29</v>
      </c>
      <c r="O53" s="185">
        <f>IF(L53&lt;&gt;"",VLOOKUP($B53,Invulblad!$A$11:$S$103,9,0),"")</f>
        <v>2</v>
      </c>
      <c r="P53" s="186">
        <f t="shared" si="11"/>
        <v>0</v>
      </c>
    </row>
    <row r="54" spans="1:16">
      <c r="B54" s="170" t="s">
        <v>41</v>
      </c>
      <c r="C54" s="180"/>
      <c r="D54" s="181"/>
      <c r="E54" s="182"/>
      <c r="F54" s="183"/>
      <c r="G54" s="170"/>
      <c r="H54" s="183"/>
      <c r="I54" s="183"/>
      <c r="J54" s="265"/>
      <c r="K54" s="187"/>
      <c r="L54" s="184"/>
      <c r="M54" s="185"/>
      <c r="N54" s="183"/>
    </row>
    <row r="55" spans="1:16">
      <c r="B55" s="174" t="s">
        <v>277</v>
      </c>
      <c r="C55" s="174" t="s">
        <v>278</v>
      </c>
      <c r="D55" s="174" t="s">
        <v>279</v>
      </c>
      <c r="E55" s="174" t="s">
        <v>90</v>
      </c>
      <c r="F55" s="174" t="s">
        <v>29</v>
      </c>
      <c r="G55" s="174" t="s">
        <v>90</v>
      </c>
      <c r="H55" s="174" t="s">
        <v>67</v>
      </c>
      <c r="I55" s="174"/>
      <c r="J55" s="174"/>
      <c r="K55" s="178" t="s">
        <v>20</v>
      </c>
      <c r="L55" s="179"/>
      <c r="M55" s="178"/>
      <c r="N55" s="178"/>
    </row>
    <row r="56" spans="1:16">
      <c r="B56" s="170">
        <v>31</v>
      </c>
      <c r="C56" s="180" t="s">
        <v>298</v>
      </c>
      <c r="D56" s="181">
        <v>0.86458333333333337</v>
      </c>
      <c r="E56" s="182" t="s">
        <v>77</v>
      </c>
      <c r="F56" s="183" t="s">
        <v>29</v>
      </c>
      <c r="G56" s="170" t="s">
        <v>105</v>
      </c>
      <c r="H56" s="183">
        <v>2</v>
      </c>
      <c r="I56" s="183" t="s">
        <v>29</v>
      </c>
      <c r="J56" s="183">
        <v>2</v>
      </c>
      <c r="K56" s="186">
        <f t="shared" ref="K56" si="12">IF(AND(H56="",J56=""),"",IF(OR(H56="",J56=""),"FOUT",IF(H56&gt;J56,"1",IF(H56=J56,3,2))))</f>
        <v>3</v>
      </c>
      <c r="L56" s="184" t="str">
        <f>VLOOKUP($B56,Invulblad!$A$11:$S$103,13,0)</f>
        <v>1</v>
      </c>
      <c r="M56" s="185">
        <f>IF(L56&lt;&gt;"",VLOOKUP($B56,Invulblad!$A$11:$S$103,7,0),"")</f>
        <v>4</v>
      </c>
      <c r="N56" s="183" t="s">
        <v>29</v>
      </c>
      <c r="O56" s="185">
        <f>IF(L56&lt;&gt;"",VLOOKUP($B56,Invulblad!$A$11:$S$103,9,0),"")</f>
        <v>0</v>
      </c>
      <c r="P56" s="186">
        <f t="shared" ref="P56" si="13">IF(L56&lt;&gt;"",IF(AND(M56=H56,O56=J56),10,IF(K56=L56,5,0)),"")</f>
        <v>0</v>
      </c>
    </row>
    <row r="57" spans="1:16">
      <c r="B57" s="170" t="s">
        <v>304</v>
      </c>
      <c r="C57" s="180"/>
      <c r="D57" s="181"/>
      <c r="E57" s="182"/>
      <c r="F57" s="183"/>
      <c r="G57" s="170"/>
      <c r="H57" s="183"/>
      <c r="I57" s="183"/>
      <c r="J57" s="265"/>
      <c r="K57" s="187"/>
      <c r="L57" s="266"/>
      <c r="M57" s="267"/>
      <c r="N57" s="265"/>
    </row>
    <row r="58" spans="1:16">
      <c r="B58" s="170"/>
      <c r="C58" s="180"/>
      <c r="D58" s="181"/>
      <c r="E58" s="182"/>
      <c r="F58" s="183"/>
      <c r="G58" s="170"/>
      <c r="H58" s="183"/>
      <c r="I58" s="183"/>
      <c r="J58" s="265"/>
      <c r="K58" s="187"/>
      <c r="L58" s="266"/>
      <c r="M58" s="267"/>
      <c r="N58" s="265"/>
    </row>
    <row r="59" spans="1:16">
      <c r="B59" s="170"/>
      <c r="C59" s="180"/>
      <c r="D59" s="181"/>
      <c r="E59" s="182"/>
      <c r="F59" s="183"/>
      <c r="G59" s="170"/>
      <c r="H59" s="183"/>
      <c r="I59" s="183"/>
      <c r="J59" s="265"/>
      <c r="K59" s="187"/>
      <c r="L59" s="266"/>
      <c r="M59" s="267"/>
      <c r="N59" s="265"/>
    </row>
    <row r="60" spans="1:16">
      <c r="B60" s="297"/>
      <c r="C60" s="297"/>
      <c r="D60" s="297"/>
      <c r="E60" s="298"/>
      <c r="F60" s="299"/>
      <c r="G60" s="297"/>
      <c r="H60" s="299"/>
      <c r="I60" s="299"/>
      <c r="J60" s="300"/>
      <c r="K60" s="301"/>
      <c r="L60" s="302"/>
      <c r="M60" s="301"/>
      <c r="N60" s="300"/>
    </row>
    <row r="61" spans="1:16">
      <c r="B61" s="304" t="s">
        <v>85</v>
      </c>
      <c r="C61" s="304"/>
      <c r="D61" s="304"/>
      <c r="E61" s="304"/>
      <c r="F61" s="304"/>
      <c r="G61" s="304"/>
      <c r="H61" s="304"/>
      <c r="I61" s="304"/>
      <c r="J61" s="305"/>
      <c r="K61" s="301"/>
      <c r="L61" s="302"/>
      <c r="M61" s="301"/>
      <c r="N61" s="300"/>
    </row>
    <row r="62" spans="1:16">
      <c r="B62" s="304"/>
      <c r="C62" s="304"/>
      <c r="D62" s="304"/>
      <c r="E62" s="304"/>
      <c r="F62" s="304"/>
      <c r="G62" s="304"/>
      <c r="H62" s="304"/>
      <c r="I62" s="304"/>
      <c r="J62" s="305"/>
      <c r="K62" s="301"/>
      <c r="L62" s="302"/>
      <c r="M62" s="301"/>
      <c r="N62" s="300"/>
    </row>
    <row r="63" spans="1:16">
      <c r="A63" t="s">
        <v>269</v>
      </c>
      <c r="B63" s="297" t="s">
        <v>86</v>
      </c>
      <c r="C63" s="297"/>
      <c r="D63" s="297" t="s">
        <v>221</v>
      </c>
      <c r="E63" s="298"/>
      <c r="F63" s="299"/>
      <c r="G63" s="297"/>
      <c r="H63" s="299"/>
      <c r="I63" s="299"/>
      <c r="J63" s="300"/>
      <c r="K63" s="301"/>
      <c r="L63" s="302"/>
      <c r="M63" s="301"/>
      <c r="N63" s="300"/>
    </row>
    <row r="64" spans="1:16">
      <c r="A64" t="s">
        <v>270</v>
      </c>
      <c r="B64" s="297" t="s">
        <v>87</v>
      </c>
      <c r="C64" s="297"/>
      <c r="D64" s="297" t="s">
        <v>299</v>
      </c>
      <c r="E64" s="298"/>
      <c r="F64" s="299"/>
      <c r="G64" s="297"/>
      <c r="H64" s="299"/>
      <c r="I64" s="299"/>
      <c r="J64" s="300"/>
      <c r="K64" s="301"/>
      <c r="L64" s="302"/>
      <c r="M64" s="301"/>
      <c r="N64" s="300"/>
    </row>
    <row r="65" spans="2:14">
      <c r="B65" s="297"/>
      <c r="C65" s="297"/>
      <c r="D65" s="297"/>
      <c r="E65" s="298"/>
      <c r="F65" s="299"/>
      <c r="G65" s="297"/>
      <c r="H65" s="299"/>
      <c r="I65" s="299"/>
      <c r="J65" s="300"/>
      <c r="K65" s="301"/>
      <c r="L65" s="302"/>
      <c r="M65" s="301"/>
      <c r="N65" s="300"/>
    </row>
    <row r="66" spans="2:14">
      <c r="B66" s="297"/>
      <c r="C66" s="297"/>
      <c r="D66" s="297"/>
      <c r="E66" s="298"/>
      <c r="F66" s="299"/>
      <c r="G66" s="297"/>
      <c r="H66" s="299"/>
      <c r="I66" s="299"/>
      <c r="J66" s="300"/>
      <c r="K66" s="301"/>
      <c r="L66" s="302"/>
      <c r="M66" s="301"/>
      <c r="N66" s="300"/>
    </row>
    <row r="67" spans="2:14">
      <c r="B67" s="297" t="s">
        <v>89</v>
      </c>
      <c r="C67" s="297"/>
      <c r="D67" s="297"/>
      <c r="E67" s="298"/>
      <c r="F67" s="299"/>
      <c r="G67" s="297"/>
      <c r="H67" s="299"/>
      <c r="I67" s="299"/>
      <c r="J67" s="300"/>
      <c r="K67" s="301"/>
      <c r="L67" s="302"/>
      <c r="M67" s="301"/>
      <c r="N67" s="300"/>
    </row>
    <row r="68" spans="2:14">
      <c r="B68" s="297"/>
      <c r="C68" s="297"/>
      <c r="D68" s="297"/>
      <c r="E68" s="298"/>
      <c r="F68" s="299"/>
      <c r="G68" s="297"/>
      <c r="H68" s="299"/>
      <c r="I68" s="299"/>
      <c r="J68" s="300"/>
      <c r="K68" s="301"/>
      <c r="L68" s="302"/>
      <c r="M68" s="301"/>
      <c r="N68" s="300"/>
    </row>
    <row r="69" spans="2:14">
      <c r="B69" s="304" t="s">
        <v>90</v>
      </c>
      <c r="C69" s="304" t="s">
        <v>305</v>
      </c>
      <c r="D69" s="304" t="s">
        <v>306</v>
      </c>
      <c r="E69" s="304" t="s">
        <v>91</v>
      </c>
      <c r="F69" s="304"/>
      <c r="G69" s="304"/>
      <c r="H69" s="304"/>
      <c r="I69" s="304"/>
      <c r="J69" s="305"/>
      <c r="K69" s="301"/>
      <c r="L69" s="302"/>
      <c r="M69" s="301"/>
      <c r="N69" s="300"/>
    </row>
    <row r="70" spans="2:14">
      <c r="B70" s="304" t="s">
        <v>222</v>
      </c>
      <c r="C70" s="304">
        <v>2</v>
      </c>
      <c r="D70" s="304">
        <v>-1</v>
      </c>
      <c r="E70" s="304">
        <v>4</v>
      </c>
      <c r="F70" s="304"/>
      <c r="G70" s="304"/>
      <c r="H70" s="304"/>
      <c r="I70" s="304"/>
      <c r="J70" s="305"/>
      <c r="K70" s="301"/>
      <c r="L70" s="302"/>
      <c r="M70" s="301"/>
      <c r="N70" s="300"/>
    </row>
    <row r="71" spans="2:14">
      <c r="B71" s="297" t="s">
        <v>68</v>
      </c>
      <c r="C71" s="297">
        <v>1</v>
      </c>
      <c r="D71" s="297">
        <v>-3</v>
      </c>
      <c r="E71" s="298">
        <v>1</v>
      </c>
      <c r="F71" s="299"/>
      <c r="G71" s="297"/>
      <c r="H71" s="299"/>
      <c r="I71" s="299"/>
      <c r="J71" s="300"/>
      <c r="K71" s="301"/>
      <c r="L71" s="302"/>
      <c r="M71" s="301"/>
      <c r="N71" s="300"/>
    </row>
    <row r="72" spans="2:14">
      <c r="B72" s="297" t="s">
        <v>221</v>
      </c>
      <c r="C72" s="297">
        <v>9</v>
      </c>
      <c r="D72" s="297">
        <v>4</v>
      </c>
      <c r="E72" s="298">
        <v>6</v>
      </c>
      <c r="F72" s="299"/>
      <c r="G72" s="297"/>
      <c r="H72" s="299"/>
      <c r="I72" s="299"/>
      <c r="J72" s="300"/>
      <c r="K72" s="301"/>
      <c r="L72" s="302"/>
      <c r="M72" s="301"/>
      <c r="N72" s="300"/>
    </row>
    <row r="73" spans="2:14">
      <c r="B73" s="297" t="s">
        <v>299</v>
      </c>
      <c r="C73" s="297">
        <v>4</v>
      </c>
      <c r="D73" s="297">
        <v>0</v>
      </c>
      <c r="E73" s="298">
        <v>4</v>
      </c>
      <c r="F73" s="299"/>
      <c r="G73" s="297"/>
      <c r="H73" s="299"/>
      <c r="I73" s="299"/>
      <c r="J73" s="300"/>
      <c r="K73" s="301"/>
      <c r="L73" s="302"/>
      <c r="M73" s="301"/>
      <c r="N73" s="300"/>
    </row>
    <row r="74" spans="2:14">
      <c r="B74" s="297"/>
      <c r="C74" s="297"/>
      <c r="D74" s="297"/>
      <c r="E74" s="298"/>
      <c r="F74" s="299"/>
      <c r="G74" s="297"/>
      <c r="H74" s="299"/>
      <c r="I74" s="299"/>
      <c r="J74" s="300"/>
      <c r="K74" s="301"/>
      <c r="L74" s="302"/>
      <c r="M74" s="301"/>
      <c r="N74" s="300"/>
    </row>
    <row r="75" spans="2:14">
      <c r="B75" s="297"/>
      <c r="C75" s="297"/>
      <c r="D75" s="297"/>
      <c r="E75" s="298"/>
      <c r="F75" s="299"/>
      <c r="G75" s="297"/>
      <c r="H75" s="299"/>
      <c r="I75" s="299"/>
      <c r="J75" s="300"/>
      <c r="K75" s="301"/>
      <c r="L75" s="302"/>
      <c r="M75" s="301"/>
      <c r="N75" s="300"/>
    </row>
    <row r="76" spans="2:14">
      <c r="B76" s="297" t="s">
        <v>92</v>
      </c>
      <c r="C76" s="297"/>
      <c r="D76" s="297"/>
      <c r="E76" s="298"/>
      <c r="F76" s="299"/>
      <c r="G76" s="297"/>
      <c r="H76" s="299"/>
      <c r="I76" s="299"/>
      <c r="J76" s="300"/>
      <c r="K76" s="301"/>
      <c r="L76" s="302"/>
      <c r="M76" s="301"/>
      <c r="N76" s="300"/>
    </row>
    <row r="77" spans="2:14">
      <c r="B77" s="304" t="s">
        <v>93</v>
      </c>
      <c r="C77" s="304"/>
      <c r="D77" s="304"/>
      <c r="E77" s="304"/>
      <c r="F77" s="304"/>
      <c r="G77" s="304"/>
      <c r="H77" s="304"/>
      <c r="I77" s="304"/>
      <c r="J77" s="305"/>
      <c r="K77" s="301"/>
      <c r="L77" s="302"/>
      <c r="M77" s="301"/>
      <c r="N77" s="300"/>
    </row>
    <row r="78" spans="2:14">
      <c r="B78" s="304" t="s">
        <v>114</v>
      </c>
      <c r="C78" s="304"/>
      <c r="D78" s="304"/>
      <c r="E78" s="304"/>
      <c r="F78" s="304"/>
      <c r="G78" s="304"/>
      <c r="H78" s="304"/>
      <c r="I78" s="304"/>
      <c r="J78" s="305"/>
      <c r="K78" s="301"/>
      <c r="L78" s="302"/>
      <c r="M78" s="301"/>
      <c r="N78" s="300"/>
    </row>
    <row r="79" spans="2:14">
      <c r="B79" s="297"/>
      <c r="C79" s="297"/>
      <c r="D79" s="297"/>
      <c r="E79" s="307"/>
      <c r="F79" s="299"/>
      <c r="G79" s="308"/>
      <c r="H79" s="299"/>
      <c r="I79" s="299"/>
      <c r="J79" s="300"/>
      <c r="K79" s="301"/>
      <c r="L79" s="302"/>
      <c r="M79" s="301"/>
      <c r="N79" s="300"/>
    </row>
    <row r="80" spans="2:14">
      <c r="B80" s="297"/>
      <c r="C80" s="297"/>
      <c r="D80" s="297"/>
      <c r="E80" s="307"/>
      <c r="F80" s="299"/>
      <c r="G80" s="308"/>
      <c r="H80" s="299"/>
      <c r="I80" s="299"/>
      <c r="J80" s="300"/>
      <c r="K80" s="301"/>
      <c r="L80" s="302"/>
      <c r="M80" s="301"/>
      <c r="N80" s="300"/>
    </row>
    <row r="81" spans="1:14">
      <c r="B81" s="297"/>
      <c r="C81" s="297"/>
      <c r="D81" s="297"/>
      <c r="E81" s="307"/>
      <c r="F81" s="299"/>
      <c r="G81" s="297"/>
      <c r="H81" s="299"/>
      <c r="I81" s="299"/>
      <c r="J81" s="300"/>
      <c r="K81" s="301"/>
      <c r="L81" s="302"/>
      <c r="M81" s="301"/>
      <c r="N81" s="300"/>
    </row>
    <row r="82" spans="1:14">
      <c r="B82" s="297" t="s">
        <v>94</v>
      </c>
      <c r="C82" s="297"/>
      <c r="D82" s="297"/>
      <c r="E82" s="307"/>
      <c r="F82" s="299"/>
      <c r="G82" s="297"/>
      <c r="H82" s="299"/>
      <c r="I82" s="299"/>
      <c r="J82" s="300"/>
      <c r="K82" s="301"/>
      <c r="L82" s="302"/>
      <c r="M82" s="301"/>
      <c r="N82" s="300"/>
    </row>
    <row r="83" spans="1:14">
      <c r="B83" s="297"/>
      <c r="C83" s="297"/>
      <c r="D83" s="297"/>
      <c r="E83" s="298"/>
      <c r="F83" s="299"/>
      <c r="G83" s="297"/>
      <c r="H83" s="299"/>
      <c r="I83" s="299"/>
      <c r="J83" s="300"/>
      <c r="K83" s="301"/>
      <c r="L83" s="302"/>
      <c r="M83" s="301"/>
      <c r="N83" s="300"/>
    </row>
    <row r="84" spans="1:14">
      <c r="A84" t="s">
        <v>271</v>
      </c>
      <c r="B84" s="297" t="s">
        <v>86</v>
      </c>
      <c r="C84" s="297"/>
      <c r="D84" s="297" t="s">
        <v>105</v>
      </c>
      <c r="E84" s="307"/>
      <c r="F84" s="299"/>
      <c r="G84" s="297"/>
      <c r="H84" s="299"/>
      <c r="I84" s="299"/>
      <c r="J84" s="300"/>
      <c r="K84" s="301"/>
      <c r="L84" s="302"/>
      <c r="M84" s="301"/>
      <c r="N84" s="300"/>
    </row>
    <row r="85" spans="1:14">
      <c r="A85" t="s">
        <v>272</v>
      </c>
      <c r="B85" s="297" t="s">
        <v>87</v>
      </c>
      <c r="C85" s="297"/>
      <c r="D85" s="297" t="s">
        <v>77</v>
      </c>
      <c r="E85" s="307"/>
      <c r="F85" s="299"/>
      <c r="G85" s="308"/>
      <c r="H85" s="299"/>
      <c r="I85" s="299"/>
      <c r="J85" s="300"/>
      <c r="K85" s="301"/>
      <c r="L85" s="302"/>
      <c r="M85" s="301"/>
      <c r="N85" s="300"/>
    </row>
    <row r="86" spans="1:14">
      <c r="B86" s="297"/>
      <c r="C86" s="297"/>
      <c r="D86" s="297"/>
      <c r="E86" s="307"/>
      <c r="F86" s="299"/>
      <c r="G86" s="309"/>
      <c r="H86" s="299"/>
      <c r="I86" s="299"/>
      <c r="J86" s="300"/>
      <c r="K86" s="301"/>
      <c r="L86" s="302"/>
      <c r="M86" s="301"/>
      <c r="N86" s="300"/>
    </row>
    <row r="87" spans="1:14">
      <c r="B87" s="304"/>
      <c r="C87" s="304"/>
      <c r="D87" s="304"/>
      <c r="E87" s="304"/>
      <c r="F87" s="304"/>
      <c r="G87" s="304"/>
      <c r="H87" s="304"/>
      <c r="I87" s="304"/>
      <c r="J87" s="305"/>
      <c r="K87" s="301"/>
      <c r="L87" s="302"/>
      <c r="M87" s="301"/>
      <c r="N87" s="300"/>
    </row>
    <row r="88" spans="1:14">
      <c r="B88" s="304" t="s">
        <v>95</v>
      </c>
      <c r="C88" s="304"/>
      <c r="D88" s="304"/>
      <c r="E88" s="304"/>
      <c r="F88" s="304"/>
      <c r="G88" s="304"/>
      <c r="H88" s="304"/>
      <c r="I88" s="304"/>
      <c r="J88" s="305"/>
      <c r="K88" s="301"/>
      <c r="L88" s="302"/>
      <c r="M88" s="301"/>
      <c r="N88" s="300"/>
    </row>
    <row r="89" spans="1:14">
      <c r="B89" s="297"/>
      <c r="C89" s="297"/>
      <c r="D89" s="297"/>
      <c r="E89" s="298"/>
      <c r="F89" s="299"/>
      <c r="G89" s="310"/>
      <c r="H89" s="299"/>
      <c r="I89" s="299"/>
      <c r="J89" s="300"/>
      <c r="K89" s="301"/>
      <c r="L89" s="302"/>
      <c r="M89" s="301"/>
      <c r="N89" s="300"/>
    </row>
    <row r="90" spans="1:14">
      <c r="B90" s="297" t="s">
        <v>90</v>
      </c>
      <c r="C90" s="297" t="s">
        <v>305</v>
      </c>
      <c r="D90" s="297" t="s">
        <v>306</v>
      </c>
      <c r="E90" s="298" t="s">
        <v>91</v>
      </c>
      <c r="F90" s="299"/>
      <c r="G90" s="310"/>
      <c r="H90" s="299"/>
      <c r="I90" s="299"/>
      <c r="J90" s="300"/>
      <c r="K90" s="301"/>
      <c r="L90" s="302"/>
      <c r="M90" s="301"/>
      <c r="N90" s="300"/>
    </row>
    <row r="91" spans="1:14">
      <c r="B91" s="297" t="s">
        <v>77</v>
      </c>
      <c r="C91" s="297">
        <v>6</v>
      </c>
      <c r="D91" s="297">
        <v>2</v>
      </c>
      <c r="E91" s="298">
        <v>6</v>
      </c>
      <c r="F91" s="299"/>
      <c r="G91" s="310"/>
      <c r="H91" s="299"/>
      <c r="I91" s="299"/>
      <c r="J91" s="300"/>
      <c r="K91" s="301"/>
      <c r="L91" s="302"/>
      <c r="M91" s="301"/>
      <c r="N91" s="300"/>
    </row>
    <row r="92" spans="1:14">
      <c r="B92" s="297" t="s">
        <v>109</v>
      </c>
      <c r="C92" s="297">
        <v>1</v>
      </c>
      <c r="D92" s="297">
        <v>-2</v>
      </c>
      <c r="E92" s="298">
        <v>2</v>
      </c>
      <c r="F92" s="299"/>
      <c r="G92" s="304"/>
      <c r="H92" s="299"/>
      <c r="I92" s="299"/>
      <c r="J92" s="300"/>
      <c r="K92" s="301"/>
      <c r="L92" s="302"/>
      <c r="M92" s="301"/>
      <c r="N92" s="300"/>
    </row>
    <row r="93" spans="1:14">
      <c r="B93" s="304" t="s">
        <v>105</v>
      </c>
      <c r="C93" s="304">
        <v>7</v>
      </c>
      <c r="D93" s="304">
        <v>2</v>
      </c>
      <c r="E93" s="304">
        <v>6</v>
      </c>
      <c r="F93" s="304"/>
      <c r="G93" s="304"/>
      <c r="H93" s="304"/>
      <c r="I93" s="304"/>
      <c r="J93" s="305"/>
      <c r="K93" s="301"/>
      <c r="L93" s="302"/>
      <c r="M93" s="301"/>
      <c r="N93" s="306"/>
    </row>
    <row r="94" spans="1:14">
      <c r="B94" s="304" t="s">
        <v>111</v>
      </c>
      <c r="C94" s="304">
        <v>3</v>
      </c>
      <c r="D94" s="304">
        <v>-2</v>
      </c>
      <c r="E94" s="304">
        <v>4</v>
      </c>
      <c r="F94" s="304"/>
      <c r="G94" s="304"/>
      <c r="H94" s="304"/>
      <c r="I94" s="304"/>
      <c r="J94" s="305"/>
      <c r="K94" s="301"/>
      <c r="L94" s="302"/>
      <c r="M94" s="301"/>
      <c r="N94" s="306"/>
    </row>
    <row r="95" spans="1:14">
      <c r="B95" s="297"/>
      <c r="C95" s="297"/>
      <c r="D95" s="297"/>
      <c r="E95" s="307"/>
      <c r="F95" s="299"/>
      <c r="G95" s="297"/>
      <c r="H95" s="299"/>
      <c r="I95" s="299"/>
      <c r="J95" s="300"/>
      <c r="K95" s="301"/>
      <c r="L95" s="302"/>
      <c r="M95" s="301"/>
      <c r="N95" s="300"/>
    </row>
    <row r="96" spans="1:14">
      <c r="B96" s="297"/>
      <c r="C96" s="297"/>
      <c r="D96" s="297"/>
      <c r="E96" s="307"/>
      <c r="F96" s="299"/>
      <c r="G96" s="297"/>
      <c r="H96" s="299"/>
      <c r="I96" s="299"/>
      <c r="J96" s="300"/>
      <c r="K96" s="301"/>
      <c r="L96" s="302"/>
      <c r="M96" s="301"/>
      <c r="N96" s="300"/>
    </row>
    <row r="97" spans="1:14">
      <c r="B97" s="304" t="s">
        <v>96</v>
      </c>
      <c r="C97" s="304"/>
      <c r="D97" s="304"/>
      <c r="E97" s="304"/>
      <c r="F97" s="304"/>
      <c r="G97" s="304"/>
      <c r="H97" s="304"/>
      <c r="I97" s="304"/>
      <c r="J97" s="305"/>
      <c r="K97" s="301"/>
      <c r="L97" s="302"/>
      <c r="M97" s="301"/>
      <c r="N97" s="300"/>
    </row>
    <row r="98" spans="1:14">
      <c r="B98" s="304" t="s">
        <v>97</v>
      </c>
      <c r="C98" s="304"/>
      <c r="D98" s="304"/>
      <c r="E98" s="304"/>
      <c r="F98" s="304"/>
      <c r="G98" s="304"/>
      <c r="H98" s="304"/>
      <c r="I98" s="304"/>
      <c r="J98" s="305"/>
      <c r="K98" s="301"/>
      <c r="L98" s="302"/>
      <c r="M98" s="301"/>
      <c r="N98" s="300"/>
    </row>
    <row r="99" spans="1:14">
      <c r="B99" s="297" t="s">
        <v>98</v>
      </c>
      <c r="C99" s="297"/>
      <c r="D99" s="297"/>
      <c r="E99" s="298"/>
      <c r="F99" s="299"/>
      <c r="G99" s="310"/>
      <c r="H99" s="299"/>
      <c r="I99" s="299"/>
      <c r="J99" s="300"/>
      <c r="K99" s="301"/>
      <c r="L99" s="302"/>
      <c r="M99" s="301"/>
      <c r="N99" s="300"/>
    </row>
    <row r="100" spans="1:14">
      <c r="B100" s="304"/>
      <c r="C100" s="304"/>
      <c r="D100" s="304"/>
      <c r="E100" s="304"/>
      <c r="F100" s="304"/>
      <c r="G100" s="304"/>
      <c r="H100" s="304"/>
      <c r="I100" s="304"/>
      <c r="J100" s="305"/>
      <c r="K100" s="301"/>
      <c r="L100" s="302"/>
      <c r="M100" s="301"/>
      <c r="N100" s="300"/>
    </row>
    <row r="101" spans="1:14">
      <c r="B101" s="304"/>
      <c r="C101" s="304"/>
      <c r="D101" s="304"/>
      <c r="E101" s="304"/>
      <c r="F101" s="304"/>
      <c r="G101" s="304"/>
      <c r="H101" s="304"/>
      <c r="I101" s="304"/>
      <c r="J101" s="305"/>
      <c r="K101" s="301"/>
      <c r="L101" s="302"/>
      <c r="M101" s="301"/>
      <c r="N101" s="300"/>
    </row>
    <row r="102" spans="1:14">
      <c r="B102" s="297"/>
      <c r="C102" s="297"/>
      <c r="D102" s="297"/>
      <c r="E102" s="298"/>
      <c r="F102" s="299"/>
      <c r="G102" s="310"/>
      <c r="H102" s="299"/>
      <c r="I102" s="299"/>
      <c r="J102" s="300"/>
      <c r="K102" s="301"/>
      <c r="L102" s="302"/>
      <c r="M102" s="301"/>
      <c r="N102" s="300"/>
    </row>
    <row r="103" spans="1:14">
      <c r="B103" s="298" t="s">
        <v>99</v>
      </c>
      <c r="C103" s="298"/>
      <c r="D103" s="298"/>
      <c r="E103" s="298"/>
      <c r="F103" s="298"/>
      <c r="G103" s="298"/>
      <c r="H103" s="298"/>
      <c r="I103" s="298"/>
      <c r="J103" s="311"/>
      <c r="K103" s="311"/>
      <c r="L103" s="312"/>
      <c r="M103" s="301"/>
      <c r="N103" s="300"/>
    </row>
    <row r="104" spans="1:14">
      <c r="B104" s="309"/>
      <c r="C104" s="309"/>
      <c r="D104" s="309"/>
      <c r="E104" s="309"/>
      <c r="F104" s="309"/>
      <c r="G104" s="309"/>
      <c r="H104" s="309"/>
      <c r="I104" s="309"/>
      <c r="J104" s="306"/>
      <c r="K104" s="306"/>
      <c r="L104" s="313"/>
      <c r="M104" s="301"/>
      <c r="N104" s="300"/>
    </row>
    <row r="105" spans="1:14">
      <c r="A105" t="s">
        <v>273</v>
      </c>
      <c r="B105" s="304" t="s">
        <v>86</v>
      </c>
      <c r="C105" s="309"/>
      <c r="D105" s="309" t="s">
        <v>84</v>
      </c>
      <c r="E105" s="309"/>
      <c r="F105" s="309"/>
      <c r="G105" s="309"/>
      <c r="H105" s="309"/>
      <c r="I105" s="309"/>
      <c r="J105" s="306"/>
      <c r="K105" s="306"/>
      <c r="L105" s="313"/>
      <c r="M105" s="301"/>
      <c r="N105" s="300"/>
    </row>
    <row r="106" spans="1:14">
      <c r="A106" t="s">
        <v>274</v>
      </c>
      <c r="B106" s="304" t="s">
        <v>87</v>
      </c>
      <c r="C106" s="309"/>
      <c r="D106" s="309" t="s">
        <v>110</v>
      </c>
      <c r="E106" s="309"/>
      <c r="F106" s="309"/>
      <c r="G106" s="309"/>
      <c r="H106" s="309"/>
      <c r="I106" s="309"/>
      <c r="J106" s="306"/>
      <c r="K106" s="306"/>
      <c r="L106" s="313"/>
      <c r="M106" s="306"/>
      <c r="N106" s="306"/>
    </row>
    <row r="107" spans="1:14">
      <c r="B107" s="309"/>
      <c r="C107" s="309"/>
      <c r="D107" s="304"/>
      <c r="E107" s="309"/>
      <c r="F107" s="309"/>
      <c r="G107" s="309"/>
      <c r="H107" s="309"/>
      <c r="I107" s="309"/>
      <c r="J107" s="306"/>
      <c r="K107" s="306"/>
      <c r="L107" s="313"/>
      <c r="M107" s="301"/>
      <c r="N107" s="300"/>
    </row>
    <row r="108" spans="1:14">
      <c r="B108" s="309"/>
      <c r="C108" s="309"/>
      <c r="D108" s="304"/>
      <c r="E108" s="309"/>
      <c r="F108" s="309"/>
      <c r="G108" s="309"/>
      <c r="H108" s="309"/>
      <c r="I108" s="309"/>
      <c r="J108" s="306"/>
      <c r="K108" s="306"/>
      <c r="L108" s="313"/>
      <c r="M108" s="306"/>
      <c r="N108" s="306"/>
    </row>
    <row r="109" spans="1:14">
      <c r="B109" s="309" t="s">
        <v>100</v>
      </c>
      <c r="C109" s="309"/>
      <c r="D109" s="309"/>
      <c r="E109" s="309"/>
      <c r="F109" s="309"/>
      <c r="G109" s="309"/>
      <c r="H109" s="309"/>
      <c r="I109" s="309"/>
      <c r="J109" s="306"/>
      <c r="K109" s="306"/>
      <c r="L109" s="313"/>
      <c r="M109" s="306"/>
      <c r="N109" s="306"/>
    </row>
    <row r="110" spans="1:14">
      <c r="B110" s="309"/>
      <c r="C110" s="309"/>
      <c r="D110" s="309"/>
      <c r="E110" s="309"/>
      <c r="F110" s="309"/>
      <c r="G110" s="309"/>
      <c r="H110" s="309"/>
      <c r="I110" s="309"/>
      <c r="J110" s="306"/>
      <c r="K110" s="306"/>
      <c r="L110" s="313"/>
      <c r="M110" s="306"/>
      <c r="N110" s="306"/>
    </row>
    <row r="111" spans="1:14">
      <c r="B111" s="304" t="s">
        <v>90</v>
      </c>
      <c r="C111" s="309" t="s">
        <v>305</v>
      </c>
      <c r="D111" s="309" t="s">
        <v>306</v>
      </c>
      <c r="E111" s="309" t="s">
        <v>91</v>
      </c>
      <c r="F111" s="309"/>
      <c r="G111" s="309"/>
      <c r="H111" s="309"/>
      <c r="I111" s="309"/>
      <c r="J111" s="306"/>
      <c r="K111" s="306"/>
      <c r="L111" s="313"/>
      <c r="M111" s="306"/>
      <c r="N111" s="306"/>
    </row>
    <row r="112" spans="1:14" ht="15.75" thickBot="1">
      <c r="B112" s="309" t="s">
        <v>84</v>
      </c>
      <c r="C112" s="309">
        <v>7</v>
      </c>
      <c r="D112" s="309">
        <v>2</v>
      </c>
      <c r="E112" s="309">
        <v>4</v>
      </c>
      <c r="F112" s="309"/>
      <c r="G112" s="309"/>
      <c r="H112" s="309"/>
      <c r="I112" s="309"/>
      <c r="J112" s="306"/>
      <c r="K112" s="306"/>
      <c r="L112" s="313"/>
      <c r="M112" s="306"/>
      <c r="N112" s="306"/>
    </row>
    <row r="113" spans="1:14" ht="15.75" thickBot="1">
      <c r="B113" s="314" t="s">
        <v>110</v>
      </c>
      <c r="C113" s="314">
        <v>6</v>
      </c>
      <c r="D113" s="314">
        <v>2</v>
      </c>
      <c r="E113" s="314">
        <v>6</v>
      </c>
      <c r="F113" s="309"/>
      <c r="G113" s="309"/>
      <c r="H113" s="309"/>
      <c r="I113" s="309"/>
      <c r="J113" s="306"/>
      <c r="K113" s="306"/>
      <c r="L113" s="313"/>
      <c r="M113" s="306"/>
      <c r="N113" s="306"/>
    </row>
    <row r="114" spans="1:14" ht="15.75" thickBot="1">
      <c r="B114" s="315" t="s">
        <v>300</v>
      </c>
      <c r="C114" s="315">
        <v>3</v>
      </c>
      <c r="D114" s="315">
        <v>-2</v>
      </c>
      <c r="E114" s="315">
        <v>2</v>
      </c>
      <c r="F114" s="309"/>
      <c r="G114" s="309"/>
      <c r="H114" s="309"/>
      <c r="I114" s="309"/>
      <c r="J114" s="306"/>
      <c r="K114" s="306"/>
      <c r="L114" s="313"/>
      <c r="M114" s="306"/>
      <c r="N114" s="306"/>
    </row>
    <row r="115" spans="1:14" ht="15.75" thickBot="1">
      <c r="B115" s="316" t="s">
        <v>301</v>
      </c>
      <c r="C115" s="316">
        <v>1</v>
      </c>
      <c r="D115" s="316">
        <v>-2</v>
      </c>
      <c r="E115" s="316">
        <v>2</v>
      </c>
      <c r="F115" s="309"/>
      <c r="G115" s="309"/>
      <c r="H115" s="309"/>
      <c r="I115" s="309"/>
      <c r="J115" s="306"/>
      <c r="K115" s="306"/>
      <c r="L115" s="313"/>
      <c r="M115" s="306"/>
      <c r="N115" s="306"/>
    </row>
    <row r="116" spans="1:14" ht="15.75" thickBot="1">
      <c r="B116" s="315"/>
      <c r="C116" s="315"/>
      <c r="D116" s="315"/>
      <c r="E116" s="315"/>
      <c r="F116" s="309"/>
      <c r="G116" s="309"/>
      <c r="H116" s="309"/>
      <c r="I116" s="309"/>
      <c r="J116" s="306"/>
      <c r="K116" s="306"/>
      <c r="L116" s="313"/>
      <c r="M116" s="306"/>
      <c r="N116" s="306"/>
    </row>
    <row r="117" spans="1:14" ht="15.75" thickBot="1">
      <c r="B117" s="316"/>
      <c r="C117" s="316"/>
      <c r="D117" s="316"/>
      <c r="E117" s="316"/>
      <c r="F117" s="309"/>
      <c r="G117" s="309"/>
      <c r="H117" s="309"/>
      <c r="I117" s="309"/>
      <c r="J117" s="306"/>
      <c r="K117" s="306"/>
      <c r="L117" s="313"/>
      <c r="M117" s="306"/>
      <c r="N117" s="306"/>
    </row>
    <row r="118" spans="1:14">
      <c r="B118" s="309" t="s">
        <v>101</v>
      </c>
      <c r="C118" s="309"/>
      <c r="D118" s="309"/>
      <c r="E118" s="309"/>
      <c r="F118" s="309"/>
      <c r="G118" s="309"/>
      <c r="H118" s="309"/>
      <c r="I118" s="309"/>
      <c r="J118" s="306"/>
      <c r="K118" s="306"/>
      <c r="L118" s="313"/>
      <c r="M118" s="306"/>
      <c r="N118" s="306"/>
    </row>
    <row r="119" spans="1:14">
      <c r="B119" s="309" t="s">
        <v>102</v>
      </c>
      <c r="C119" s="309"/>
      <c r="D119" s="309"/>
      <c r="E119" s="309"/>
      <c r="F119" s="309"/>
      <c r="G119" s="309"/>
      <c r="H119" s="309"/>
      <c r="I119" s="309"/>
      <c r="J119" s="306"/>
      <c r="K119" s="306"/>
      <c r="L119" s="313"/>
      <c r="M119" s="306"/>
      <c r="N119" s="306"/>
    </row>
    <row r="120" spans="1:14">
      <c r="B120" s="304" t="s">
        <v>103</v>
      </c>
      <c r="C120" s="309"/>
      <c r="D120" s="309"/>
      <c r="E120" s="309"/>
      <c r="F120" s="309"/>
      <c r="G120" s="309"/>
      <c r="H120" s="309"/>
      <c r="I120" s="309"/>
      <c r="J120" s="306"/>
      <c r="K120" s="306"/>
      <c r="L120" s="313"/>
      <c r="M120" s="306"/>
      <c r="N120" s="306"/>
    </row>
    <row r="121" spans="1:14">
      <c r="B121" s="297"/>
      <c r="C121" s="309"/>
      <c r="D121" s="309"/>
      <c r="E121" s="309"/>
      <c r="F121" s="309"/>
      <c r="G121" s="309"/>
      <c r="H121" s="309"/>
      <c r="I121" s="309"/>
      <c r="J121" s="306"/>
      <c r="K121" s="306"/>
      <c r="L121" s="313"/>
      <c r="M121" s="306"/>
      <c r="N121" s="306"/>
    </row>
    <row r="122" spans="1:14">
      <c r="B122" s="297"/>
      <c r="C122" s="309"/>
      <c r="D122" s="309"/>
      <c r="E122" s="309"/>
      <c r="F122" s="309"/>
      <c r="G122" s="309"/>
      <c r="H122" s="309"/>
      <c r="I122" s="309"/>
      <c r="J122" s="306"/>
      <c r="K122" s="306"/>
      <c r="L122" s="313"/>
      <c r="M122" s="306"/>
      <c r="N122" s="306"/>
    </row>
    <row r="123" spans="1:14">
      <c r="B123" s="297"/>
      <c r="C123" s="309"/>
      <c r="D123" s="309"/>
      <c r="E123" s="309"/>
      <c r="F123" s="309"/>
      <c r="G123" s="309"/>
      <c r="H123" s="309"/>
      <c r="I123" s="309"/>
      <c r="J123" s="306"/>
      <c r="K123" s="306"/>
      <c r="L123" s="313"/>
      <c r="M123" s="306"/>
      <c r="N123" s="306"/>
    </row>
    <row r="124" spans="1:14">
      <c r="B124" s="309" t="s">
        <v>104</v>
      </c>
      <c r="C124" s="309"/>
      <c r="D124" s="309"/>
      <c r="E124" s="309"/>
      <c r="F124" s="309"/>
      <c r="G124" s="309"/>
      <c r="H124" s="309"/>
      <c r="I124" s="309"/>
      <c r="J124" s="306"/>
      <c r="K124" s="306"/>
      <c r="L124" s="313"/>
      <c r="M124" s="306"/>
      <c r="N124" s="306"/>
    </row>
    <row r="125" spans="1:14">
      <c r="B125" s="309"/>
      <c r="C125" s="309"/>
      <c r="D125" s="309"/>
      <c r="E125" s="309"/>
      <c r="F125" s="309"/>
      <c r="G125" s="309"/>
      <c r="H125" s="309"/>
      <c r="I125" s="309"/>
      <c r="J125" s="306"/>
      <c r="K125" s="306"/>
      <c r="L125" s="313"/>
      <c r="M125" s="306"/>
      <c r="N125" s="306"/>
    </row>
    <row r="126" spans="1:14">
      <c r="A126" t="s">
        <v>275</v>
      </c>
      <c r="B126" s="317" t="s">
        <v>86</v>
      </c>
      <c r="C126" s="317"/>
      <c r="D126" s="317" t="s">
        <v>69</v>
      </c>
      <c r="E126" s="317"/>
      <c r="F126" s="317"/>
      <c r="G126" s="317"/>
      <c r="H126" s="317"/>
      <c r="I126" s="317"/>
      <c r="J126" s="318"/>
      <c r="K126" s="318"/>
      <c r="L126" s="319"/>
      <c r="M126" s="318"/>
      <c r="N126" s="318"/>
    </row>
    <row r="127" spans="1:14">
      <c r="A127" t="s">
        <v>276</v>
      </c>
      <c r="B127" s="309" t="s">
        <v>87</v>
      </c>
      <c r="C127" s="309"/>
      <c r="D127" s="309" t="s">
        <v>303</v>
      </c>
      <c r="E127" s="309"/>
      <c r="F127" s="309"/>
      <c r="G127" s="309"/>
      <c r="H127" s="309"/>
      <c r="I127" s="309"/>
      <c r="J127" s="306"/>
      <c r="K127" s="306"/>
      <c r="L127" s="313"/>
      <c r="M127" s="306"/>
      <c r="N127" s="306"/>
    </row>
    <row r="128" spans="1:14">
      <c r="B128" s="309"/>
      <c r="C128" s="309"/>
      <c r="D128" s="309"/>
      <c r="E128" s="309"/>
      <c r="F128" s="309"/>
      <c r="G128" s="309"/>
      <c r="H128" s="309"/>
      <c r="I128" s="309"/>
      <c r="J128" s="306"/>
      <c r="K128" s="306"/>
      <c r="L128" s="313"/>
      <c r="M128" s="306"/>
      <c r="N128" s="306"/>
    </row>
    <row r="129" spans="2:14">
      <c r="B129" s="304"/>
      <c r="C129" s="309"/>
      <c r="D129" s="309"/>
      <c r="E129" s="309"/>
      <c r="F129" s="309"/>
      <c r="G129" s="309"/>
      <c r="H129" s="309"/>
      <c r="I129" s="309"/>
      <c r="J129" s="306"/>
      <c r="K129" s="306"/>
      <c r="L129" s="313"/>
      <c r="M129" s="306"/>
      <c r="N129" s="306"/>
    </row>
    <row r="130" spans="2:14">
      <c r="B130" s="309" t="s">
        <v>106</v>
      </c>
      <c r="C130" s="309"/>
      <c r="D130" s="309"/>
      <c r="E130" s="309"/>
      <c r="F130" s="309"/>
      <c r="G130" s="309"/>
      <c r="H130" s="309"/>
      <c r="I130" s="309"/>
      <c r="J130" s="306"/>
      <c r="K130" s="306"/>
      <c r="L130" s="313"/>
      <c r="M130" s="306"/>
      <c r="N130" s="306"/>
    </row>
    <row r="131" spans="2:14">
      <c r="B131" s="309"/>
      <c r="C131" s="309"/>
      <c r="D131" s="304"/>
      <c r="E131" s="309"/>
      <c r="F131" s="309"/>
      <c r="G131" s="309"/>
      <c r="H131" s="309"/>
      <c r="I131" s="309"/>
      <c r="J131" s="306"/>
      <c r="K131" s="306"/>
      <c r="L131" s="313"/>
      <c r="M131" s="306"/>
      <c r="N131" s="306"/>
    </row>
    <row r="132" spans="2:14">
      <c r="B132" s="309" t="s">
        <v>90</v>
      </c>
      <c r="C132" s="309" t="s">
        <v>305</v>
      </c>
      <c r="D132" s="304" t="s">
        <v>306</v>
      </c>
      <c r="E132" s="309" t="s">
        <v>91</v>
      </c>
      <c r="F132" s="309"/>
      <c r="G132" s="309"/>
      <c r="H132" s="309"/>
      <c r="I132" s="309"/>
      <c r="J132" s="306"/>
      <c r="K132" s="306"/>
      <c r="L132" s="313"/>
      <c r="M132" s="306"/>
      <c r="N132" s="306"/>
    </row>
    <row r="133" spans="2:14">
      <c r="B133" s="309" t="s">
        <v>302</v>
      </c>
      <c r="C133" s="309">
        <v>0</v>
      </c>
      <c r="D133" s="309">
        <v>-4</v>
      </c>
      <c r="E133" s="309">
        <v>2</v>
      </c>
      <c r="F133" s="309"/>
      <c r="G133" s="309"/>
      <c r="H133" s="309"/>
      <c r="I133" s="309"/>
      <c r="J133" s="306"/>
      <c r="K133" s="306"/>
      <c r="L133" s="313"/>
      <c r="M133" s="306"/>
      <c r="N133" s="306"/>
    </row>
    <row r="134" spans="2:14">
      <c r="B134" s="309" t="s">
        <v>303</v>
      </c>
      <c r="C134" s="309">
        <v>7</v>
      </c>
      <c r="D134" s="309">
        <v>2</v>
      </c>
      <c r="E134" s="309">
        <v>3</v>
      </c>
      <c r="F134" s="309"/>
      <c r="G134" s="309"/>
      <c r="H134" s="309"/>
      <c r="I134" s="309"/>
      <c r="J134" s="306"/>
      <c r="K134" s="306"/>
      <c r="L134" s="313"/>
      <c r="M134" s="306"/>
      <c r="N134" s="306"/>
    </row>
    <row r="135" spans="2:14">
      <c r="B135" s="304" t="s">
        <v>88</v>
      </c>
      <c r="C135" s="309">
        <v>3</v>
      </c>
      <c r="D135" s="309">
        <v>-2</v>
      </c>
      <c r="E135" s="309">
        <v>2</v>
      </c>
      <c r="F135" s="309"/>
      <c r="G135" s="309"/>
      <c r="H135" s="309"/>
      <c r="I135" s="309"/>
      <c r="J135" s="306"/>
      <c r="K135" s="306"/>
      <c r="L135" s="313"/>
      <c r="M135" s="306"/>
      <c r="N135" s="306"/>
    </row>
    <row r="136" spans="2:14" ht="15.75" thickBot="1">
      <c r="B136" s="309" t="s">
        <v>69</v>
      </c>
      <c r="C136" s="309">
        <v>7</v>
      </c>
      <c r="D136" s="309">
        <v>4</v>
      </c>
      <c r="E136" s="309">
        <v>6</v>
      </c>
      <c r="F136" s="309"/>
      <c r="G136" s="309"/>
      <c r="H136" s="309"/>
      <c r="I136" s="309"/>
      <c r="J136" s="306"/>
      <c r="K136" s="306"/>
      <c r="L136" s="313"/>
      <c r="M136" s="306"/>
      <c r="N136" s="306"/>
    </row>
    <row r="137" spans="2:14" ht="15.75" thickBot="1">
      <c r="B137" s="314"/>
      <c r="C137" s="314"/>
      <c r="D137" s="314"/>
      <c r="E137" s="314"/>
      <c r="F137" s="309"/>
      <c r="G137" s="309"/>
      <c r="H137" s="309"/>
      <c r="I137" s="309"/>
      <c r="J137" s="306"/>
      <c r="K137" s="306"/>
      <c r="L137" s="313"/>
      <c r="M137" s="306"/>
      <c r="N137" s="306"/>
    </row>
    <row r="138" spans="2:14" ht="15.75" thickBot="1">
      <c r="B138" s="315"/>
      <c r="C138" s="315"/>
      <c r="D138" s="315"/>
      <c r="E138" s="315"/>
      <c r="F138" s="309"/>
      <c r="G138" s="309"/>
      <c r="H138" s="309"/>
      <c r="I138" s="309"/>
      <c r="J138" s="306"/>
      <c r="K138" s="306"/>
      <c r="L138" s="313"/>
      <c r="M138" s="306"/>
      <c r="N138" s="306"/>
    </row>
    <row r="139" spans="2:14" ht="15.75" thickBot="1">
      <c r="B139" s="316" t="s">
        <v>107</v>
      </c>
      <c r="C139" s="316"/>
      <c r="D139" s="316"/>
      <c r="E139" s="316"/>
      <c r="F139" s="309"/>
      <c r="G139" s="309"/>
      <c r="H139" s="309"/>
      <c r="I139" s="309"/>
      <c r="J139" s="306"/>
      <c r="K139" s="306"/>
      <c r="L139" s="313"/>
      <c r="M139" s="306"/>
      <c r="N139" s="306"/>
    </row>
    <row r="140" spans="2:14" ht="15.75" thickBot="1">
      <c r="B140" s="315" t="s">
        <v>108</v>
      </c>
      <c r="C140" s="315"/>
      <c r="D140" s="315"/>
      <c r="E140" s="315"/>
      <c r="F140" s="309"/>
      <c r="G140" s="309"/>
      <c r="H140" s="309"/>
      <c r="I140" s="309"/>
      <c r="J140" s="306"/>
      <c r="K140" s="306"/>
      <c r="L140" s="313"/>
      <c r="M140" s="306"/>
      <c r="N140" s="306"/>
    </row>
    <row r="141" spans="2:14" ht="15.75" thickBot="1">
      <c r="B141" s="316"/>
      <c r="C141" s="316"/>
      <c r="D141" s="316"/>
      <c r="E141" s="316"/>
      <c r="F141" s="309"/>
      <c r="G141" s="309"/>
      <c r="H141" s="309"/>
      <c r="I141" s="309"/>
      <c r="J141" s="306"/>
      <c r="K141" s="306"/>
      <c r="L141" s="313"/>
      <c r="M141" s="306"/>
      <c r="N141" s="306"/>
    </row>
    <row r="142" spans="2:14">
      <c r="B142" s="309"/>
      <c r="C142" s="309"/>
      <c r="D142" s="309"/>
      <c r="E142" s="309"/>
      <c r="F142" s="309"/>
      <c r="G142" s="309"/>
      <c r="H142" s="309"/>
      <c r="I142" s="309"/>
      <c r="J142" s="306"/>
      <c r="K142" s="306"/>
      <c r="L142" s="313"/>
      <c r="M142" s="306"/>
      <c r="N142" s="306"/>
    </row>
    <row r="143" spans="2:14">
      <c r="B143" s="309"/>
      <c r="C143" s="309"/>
      <c r="D143" s="309"/>
      <c r="E143" s="309"/>
      <c r="F143" s="309"/>
      <c r="G143" s="309"/>
      <c r="H143" s="309"/>
      <c r="I143" s="309"/>
      <c r="J143" s="306"/>
      <c r="K143" s="306"/>
      <c r="L143" s="313"/>
      <c r="M143" s="306"/>
      <c r="N143" s="306"/>
    </row>
    <row r="144" spans="2:14">
      <c r="B144" s="304"/>
      <c r="C144" s="309"/>
      <c r="D144" s="309"/>
      <c r="E144" s="309"/>
      <c r="F144" s="309"/>
      <c r="G144" s="309"/>
      <c r="H144" s="309"/>
      <c r="I144" s="309"/>
      <c r="J144" s="306"/>
      <c r="K144" s="306"/>
      <c r="L144" s="313"/>
      <c r="M144" s="306"/>
      <c r="N144" s="306"/>
    </row>
    <row r="145" spans="2:14">
      <c r="B145" s="297"/>
      <c r="C145" s="309"/>
      <c r="D145" s="309"/>
      <c r="E145" s="309"/>
      <c r="F145" s="309"/>
      <c r="G145" s="309"/>
      <c r="H145" s="309"/>
      <c r="I145" s="309"/>
      <c r="J145" s="306"/>
      <c r="K145" s="306"/>
      <c r="L145" s="313"/>
      <c r="M145" s="306"/>
      <c r="N145" s="306"/>
    </row>
    <row r="146" spans="2:14">
      <c r="B146" s="297"/>
      <c r="C146" s="309"/>
      <c r="D146" s="309"/>
      <c r="E146" s="309"/>
      <c r="F146" s="309"/>
      <c r="G146" s="309"/>
      <c r="H146" s="309"/>
      <c r="I146" s="309"/>
      <c r="J146" s="306"/>
      <c r="K146" s="306"/>
      <c r="L146" s="313"/>
      <c r="M146" s="306"/>
      <c r="N146" s="306"/>
    </row>
    <row r="147" spans="2:14">
      <c r="B147" s="297"/>
      <c r="C147" s="309"/>
      <c r="D147" s="309"/>
      <c r="E147" s="309"/>
      <c r="F147" s="309"/>
      <c r="G147" s="309"/>
      <c r="H147" s="309"/>
      <c r="I147" s="309"/>
      <c r="J147" s="306"/>
      <c r="K147" s="306"/>
      <c r="L147" s="313"/>
      <c r="M147" s="306"/>
      <c r="N147" s="306"/>
    </row>
    <row r="148" spans="2:14">
      <c r="B148" s="309"/>
      <c r="C148" s="309"/>
      <c r="D148" s="309"/>
      <c r="E148" s="309"/>
      <c r="F148" s="309"/>
      <c r="G148" s="309"/>
      <c r="H148" s="309"/>
      <c r="I148" s="309"/>
      <c r="J148" s="306"/>
      <c r="K148" s="306"/>
      <c r="L148" s="313"/>
      <c r="M148" s="306"/>
      <c r="N148" s="306"/>
    </row>
    <row r="149" spans="2:14">
      <c r="B149" s="309"/>
      <c r="C149" s="309"/>
      <c r="D149" s="309"/>
      <c r="E149" s="309"/>
      <c r="F149" s="309"/>
      <c r="G149" s="309"/>
      <c r="H149" s="309"/>
      <c r="I149" s="309"/>
      <c r="J149" s="306"/>
      <c r="K149" s="306"/>
      <c r="L149" s="313"/>
      <c r="M149" s="306"/>
      <c r="N149" s="306"/>
    </row>
    <row r="150" spans="2:14">
      <c r="B150" s="317"/>
      <c r="C150" s="317"/>
      <c r="D150" s="317"/>
      <c r="E150" s="317"/>
      <c r="F150" s="317"/>
      <c r="G150" s="317"/>
      <c r="H150" s="317"/>
      <c r="I150" s="317"/>
      <c r="J150" s="318"/>
      <c r="K150" s="318"/>
      <c r="L150" s="319"/>
      <c r="M150" s="318"/>
      <c r="N150" s="318"/>
    </row>
    <row r="151" spans="2:14">
      <c r="B151" s="309"/>
      <c r="C151" s="309"/>
      <c r="D151" s="309"/>
      <c r="E151" s="309"/>
      <c r="F151" s="309"/>
      <c r="G151" s="309"/>
      <c r="H151" s="309"/>
      <c r="I151" s="309"/>
      <c r="J151" s="306"/>
      <c r="K151" s="306"/>
      <c r="L151" s="313"/>
      <c r="M151" s="306"/>
      <c r="N151" s="306"/>
    </row>
    <row r="152" spans="2:14">
      <c r="B152" s="309"/>
      <c r="C152" s="309"/>
      <c r="D152" s="309"/>
      <c r="E152" s="309"/>
      <c r="F152" s="309"/>
      <c r="G152" s="309"/>
      <c r="H152" s="309"/>
      <c r="I152" s="309"/>
      <c r="J152" s="306"/>
      <c r="K152" s="306"/>
      <c r="L152" s="313"/>
      <c r="M152" s="306"/>
      <c r="N152" s="306"/>
    </row>
    <row r="153" spans="2:14">
      <c r="B153" s="304"/>
      <c r="C153" s="309"/>
      <c r="D153" s="309"/>
      <c r="E153" s="309"/>
      <c r="F153" s="309"/>
      <c r="G153" s="309"/>
      <c r="H153" s="309"/>
      <c r="I153" s="309"/>
      <c r="J153" s="306"/>
      <c r="K153" s="306"/>
      <c r="L153" s="313"/>
      <c r="M153" s="306"/>
      <c r="N153" s="306"/>
    </row>
    <row r="154" spans="2:14">
      <c r="B154" s="309"/>
      <c r="C154" s="309"/>
      <c r="D154" s="309"/>
      <c r="E154" s="309"/>
      <c r="F154" s="309"/>
      <c r="G154" s="309"/>
      <c r="H154" s="309"/>
      <c r="I154" s="309"/>
      <c r="J154" s="306"/>
      <c r="K154" s="306"/>
      <c r="L154" s="313"/>
      <c r="M154" s="306"/>
      <c r="N154" s="306"/>
    </row>
    <row r="155" spans="2:14">
      <c r="B155" s="309"/>
      <c r="C155" s="309"/>
      <c r="D155" s="304"/>
      <c r="E155" s="309"/>
      <c r="F155" s="309"/>
      <c r="G155" s="309"/>
      <c r="H155" s="309"/>
      <c r="I155" s="309"/>
      <c r="J155" s="306"/>
      <c r="K155" s="306"/>
      <c r="L155" s="313"/>
      <c r="M155" s="306"/>
      <c r="N155" s="306"/>
    </row>
    <row r="156" spans="2:14">
      <c r="B156" s="309"/>
      <c r="C156" s="309"/>
      <c r="D156" s="304"/>
      <c r="E156" s="309"/>
      <c r="F156" s="309"/>
      <c r="G156" s="309"/>
      <c r="H156" s="309"/>
      <c r="I156" s="309"/>
      <c r="J156" s="306"/>
      <c r="K156" s="306"/>
      <c r="L156" s="313"/>
      <c r="M156" s="306"/>
      <c r="N156" s="306"/>
    </row>
    <row r="157" spans="2:14">
      <c r="B157" s="309"/>
      <c r="C157" s="309"/>
      <c r="D157" s="309"/>
      <c r="E157" s="309"/>
      <c r="F157" s="309"/>
      <c r="G157" s="309"/>
      <c r="H157" s="309"/>
      <c r="I157" s="309"/>
      <c r="J157" s="306"/>
      <c r="K157" s="306"/>
      <c r="L157" s="313"/>
      <c r="M157" s="306"/>
      <c r="N157" s="306"/>
    </row>
    <row r="158" spans="2:14">
      <c r="B158" s="309"/>
      <c r="C158" s="309"/>
      <c r="D158" s="309"/>
      <c r="E158" s="309"/>
      <c r="F158" s="309"/>
      <c r="G158" s="309"/>
      <c r="H158" s="309"/>
      <c r="I158" s="309"/>
      <c r="J158" s="306"/>
      <c r="K158" s="306"/>
      <c r="L158" s="313"/>
      <c r="M158" s="306"/>
      <c r="N158" s="306"/>
    </row>
    <row r="159" spans="2:14">
      <c r="B159" s="304"/>
      <c r="C159" s="309"/>
      <c r="D159" s="309"/>
      <c r="E159" s="309"/>
      <c r="F159" s="309"/>
      <c r="G159" s="309"/>
      <c r="H159" s="309"/>
      <c r="I159" s="309"/>
      <c r="J159" s="306"/>
      <c r="K159" s="306"/>
      <c r="L159" s="313"/>
      <c r="M159" s="306"/>
      <c r="N159" s="306"/>
    </row>
    <row r="160" spans="2:14" ht="15.75" thickBot="1">
      <c r="B160" s="309"/>
      <c r="C160" s="309"/>
      <c r="D160" s="309"/>
      <c r="E160" s="309"/>
      <c r="F160" s="309"/>
      <c r="G160" s="309"/>
      <c r="H160" s="309"/>
      <c r="I160" s="309"/>
      <c r="J160" s="306"/>
      <c r="K160" s="306"/>
      <c r="L160" s="313"/>
      <c r="M160" s="306"/>
      <c r="N160" s="306"/>
    </row>
    <row r="161" spans="2:14" ht="15.75" thickBot="1">
      <c r="B161" s="314"/>
      <c r="C161" s="314"/>
      <c r="D161" s="314"/>
      <c r="E161" s="314"/>
      <c r="F161" s="309"/>
      <c r="G161" s="309"/>
      <c r="H161" s="309"/>
      <c r="I161" s="309"/>
      <c r="J161" s="306"/>
      <c r="K161" s="306"/>
      <c r="L161" s="313"/>
      <c r="M161" s="306"/>
      <c r="N161" s="306"/>
    </row>
    <row r="162" spans="2:14" ht="15.75" thickBot="1">
      <c r="B162" s="315"/>
      <c r="C162" s="315"/>
      <c r="D162" s="315"/>
      <c r="E162" s="315"/>
      <c r="F162" s="309"/>
      <c r="G162" s="309"/>
      <c r="H162" s="309"/>
      <c r="I162" s="309"/>
      <c r="J162" s="306"/>
      <c r="K162" s="306"/>
      <c r="L162" s="313"/>
      <c r="M162" s="306"/>
      <c r="N162" s="306"/>
    </row>
    <row r="163" spans="2:14" ht="15.75" thickBot="1">
      <c r="B163" s="316"/>
      <c r="C163" s="316"/>
      <c r="D163" s="316"/>
      <c r="E163" s="316"/>
      <c r="F163" s="309"/>
      <c r="G163" s="309"/>
      <c r="H163" s="309"/>
      <c r="I163" s="309"/>
      <c r="J163" s="306"/>
      <c r="K163" s="306"/>
      <c r="L163" s="313"/>
      <c r="M163" s="306"/>
      <c r="N163" s="306"/>
    </row>
    <row r="164" spans="2:14" ht="15.75" thickBot="1">
      <c r="B164" s="315"/>
      <c r="C164" s="315"/>
      <c r="D164" s="315"/>
      <c r="E164" s="315"/>
      <c r="F164" s="309"/>
      <c r="G164" s="309"/>
      <c r="H164" s="309"/>
      <c r="I164" s="309"/>
      <c r="J164" s="309"/>
      <c r="K164" s="309"/>
      <c r="L164" s="320"/>
      <c r="M164" s="309"/>
      <c r="N164" s="309"/>
    </row>
    <row r="165" spans="2:14" ht="15.75" thickBot="1">
      <c r="B165" s="316"/>
      <c r="C165" s="316"/>
      <c r="D165" s="316"/>
      <c r="E165" s="316"/>
      <c r="F165" s="309"/>
      <c r="G165" s="309"/>
      <c r="H165" s="309"/>
      <c r="I165" s="309"/>
      <c r="J165" s="309"/>
      <c r="K165" s="309"/>
      <c r="L165" s="320"/>
      <c r="M165" s="309"/>
      <c r="N165" s="309"/>
    </row>
    <row r="166" spans="2:14">
      <c r="B166" s="309"/>
      <c r="C166" s="309"/>
      <c r="D166" s="309"/>
      <c r="E166" s="309"/>
      <c r="F166" s="309"/>
      <c r="G166" s="309"/>
      <c r="H166" s="309"/>
      <c r="I166" s="309"/>
      <c r="J166" s="309"/>
      <c r="K166" s="309"/>
      <c r="L166" s="320"/>
      <c r="M166" s="309"/>
      <c r="N166" s="309"/>
    </row>
    <row r="167" spans="2:14">
      <c r="B167" s="309"/>
      <c r="C167" s="309"/>
      <c r="D167" s="309"/>
      <c r="E167" s="309"/>
      <c r="F167" s="309"/>
      <c r="G167" s="309"/>
      <c r="H167" s="309"/>
      <c r="I167" s="309"/>
      <c r="J167" s="309"/>
      <c r="K167" s="309"/>
      <c r="L167" s="320"/>
      <c r="M167" s="309"/>
      <c r="N167" s="309"/>
    </row>
    <row r="168" spans="2:14">
      <c r="B168" s="304"/>
      <c r="C168" s="309"/>
      <c r="D168" s="309"/>
      <c r="E168" s="309"/>
      <c r="F168" s="309"/>
      <c r="G168" s="309"/>
      <c r="H168" s="309"/>
      <c r="I168" s="309"/>
      <c r="J168" s="309"/>
      <c r="K168" s="309"/>
      <c r="L168" s="320"/>
      <c r="M168" s="309"/>
      <c r="N168" s="309"/>
    </row>
    <row r="169" spans="2:14">
      <c r="B169" s="297"/>
      <c r="C169" s="309"/>
      <c r="D169" s="309"/>
      <c r="E169" s="309"/>
      <c r="F169" s="309"/>
      <c r="G169" s="309"/>
      <c r="H169" s="309"/>
      <c r="I169" s="309"/>
      <c r="J169" s="309"/>
      <c r="K169" s="309"/>
      <c r="L169" s="320"/>
      <c r="M169" s="309"/>
      <c r="N169" s="309"/>
    </row>
    <row r="170" spans="2:14">
      <c r="B170" s="297"/>
      <c r="C170" s="309"/>
      <c r="D170" s="309"/>
      <c r="E170" s="309"/>
      <c r="F170" s="309"/>
      <c r="G170" s="309"/>
      <c r="H170" s="309"/>
      <c r="I170" s="309"/>
      <c r="J170" s="309"/>
      <c r="K170" s="309"/>
      <c r="L170" s="320"/>
      <c r="M170" s="309"/>
      <c r="N170" s="309"/>
    </row>
    <row r="171" spans="2:14">
      <c r="B171" s="297"/>
      <c r="C171" s="309"/>
      <c r="D171" s="309"/>
      <c r="E171" s="309"/>
      <c r="F171" s="309"/>
      <c r="G171" s="309"/>
      <c r="H171" s="309"/>
      <c r="I171" s="309"/>
      <c r="J171" s="309"/>
      <c r="K171" s="309"/>
      <c r="L171" s="320"/>
      <c r="M171" s="309"/>
      <c r="N171" s="309"/>
    </row>
    <row r="172" spans="2:14">
      <c r="B172" s="309"/>
      <c r="C172" s="309"/>
      <c r="D172" s="309"/>
      <c r="E172" s="309"/>
      <c r="F172" s="309"/>
      <c r="G172" s="309"/>
      <c r="H172" s="309"/>
      <c r="I172" s="309"/>
      <c r="J172" s="309"/>
      <c r="K172" s="309"/>
      <c r="L172" s="320"/>
      <c r="M172" s="309"/>
      <c r="N172" s="309"/>
    </row>
    <row r="173" spans="2:14">
      <c r="B173" s="309"/>
      <c r="C173" s="309"/>
      <c r="D173" s="309"/>
      <c r="E173" s="309"/>
      <c r="F173" s="309"/>
      <c r="G173" s="309"/>
      <c r="H173" s="309"/>
      <c r="I173" s="309"/>
      <c r="J173" s="309"/>
      <c r="K173" s="309"/>
      <c r="L173" s="320"/>
      <c r="M173" s="309"/>
      <c r="N173" s="309"/>
    </row>
    <row r="174" spans="2:14">
      <c r="B174" s="317"/>
      <c r="C174" s="317"/>
      <c r="D174" s="317"/>
      <c r="E174" s="317"/>
      <c r="F174" s="317"/>
      <c r="G174" s="317"/>
      <c r="H174" s="317"/>
      <c r="I174" s="317"/>
      <c r="J174" s="317"/>
      <c r="K174" s="317"/>
      <c r="L174" s="321"/>
      <c r="M174" s="317"/>
      <c r="N174" s="317"/>
    </row>
    <row r="175" spans="2:14">
      <c r="B175" s="309"/>
      <c r="C175" s="309"/>
      <c r="D175" s="309"/>
      <c r="E175" s="309"/>
      <c r="F175" s="309"/>
      <c r="G175" s="309"/>
      <c r="H175" s="309"/>
      <c r="I175" s="309"/>
      <c r="J175" s="309"/>
      <c r="K175" s="309"/>
      <c r="L175" s="320"/>
      <c r="M175" s="309"/>
      <c r="N175" s="309"/>
    </row>
    <row r="176" spans="2:14">
      <c r="B176" s="309"/>
      <c r="C176" s="309"/>
      <c r="D176" s="309"/>
      <c r="E176" s="309"/>
      <c r="F176" s="309"/>
      <c r="G176" s="309"/>
      <c r="H176" s="309"/>
      <c r="I176" s="309"/>
      <c r="J176" s="309"/>
      <c r="K176" s="309"/>
      <c r="L176" s="320"/>
      <c r="M176" s="309"/>
      <c r="N176" s="309"/>
    </row>
    <row r="177" spans="2:14">
      <c r="B177" s="304"/>
      <c r="C177" s="309"/>
      <c r="D177" s="309"/>
      <c r="E177" s="309"/>
      <c r="F177" s="309"/>
      <c r="G177" s="309"/>
      <c r="H177" s="309"/>
      <c r="I177" s="309"/>
      <c r="J177" s="309"/>
      <c r="K177" s="309"/>
      <c r="L177" s="320"/>
      <c r="M177" s="309"/>
      <c r="N177" s="309"/>
    </row>
    <row r="178" spans="2:14">
      <c r="B178" s="309"/>
      <c r="C178" s="309"/>
      <c r="D178" s="309"/>
      <c r="E178" s="309"/>
      <c r="F178" s="309"/>
      <c r="G178" s="309"/>
      <c r="H178" s="309"/>
      <c r="I178" s="309"/>
      <c r="J178" s="309"/>
      <c r="K178" s="309"/>
      <c r="L178" s="320"/>
      <c r="M178" s="309"/>
      <c r="N178" s="309"/>
    </row>
    <row r="179" spans="2:14">
      <c r="B179" s="309"/>
      <c r="C179" s="309"/>
      <c r="D179" s="304"/>
      <c r="E179" s="309"/>
      <c r="F179" s="309"/>
      <c r="G179" s="309"/>
      <c r="H179" s="309"/>
      <c r="I179" s="309"/>
      <c r="J179" s="309"/>
      <c r="K179" s="309"/>
      <c r="L179" s="320"/>
      <c r="M179" s="309"/>
      <c r="N179" s="309"/>
    </row>
    <row r="180" spans="2:14">
      <c r="B180" s="309"/>
      <c r="C180" s="309"/>
      <c r="D180" s="304"/>
      <c r="E180" s="309"/>
      <c r="F180" s="309"/>
      <c r="G180" s="309"/>
      <c r="H180" s="309"/>
      <c r="I180" s="309"/>
      <c r="J180" s="309"/>
      <c r="K180" s="309"/>
      <c r="L180" s="320"/>
      <c r="M180" s="309"/>
      <c r="N180" s="309"/>
    </row>
    <row r="181" spans="2:14">
      <c r="B181" s="309"/>
      <c r="C181" s="309"/>
      <c r="D181" s="309"/>
      <c r="E181" s="309"/>
      <c r="F181" s="309"/>
      <c r="G181" s="309"/>
      <c r="H181" s="309"/>
      <c r="I181" s="309"/>
      <c r="J181" s="309"/>
      <c r="K181" s="309"/>
      <c r="L181" s="320"/>
      <c r="M181" s="309"/>
      <c r="N181" s="309"/>
    </row>
    <row r="182" spans="2:14">
      <c r="B182" s="309"/>
      <c r="C182" s="309"/>
      <c r="D182" s="309"/>
      <c r="E182" s="309"/>
      <c r="F182" s="309"/>
      <c r="G182" s="309"/>
      <c r="H182" s="309"/>
      <c r="I182" s="309"/>
      <c r="J182" s="309"/>
      <c r="K182" s="309"/>
      <c r="L182" s="320"/>
      <c r="M182" s="309"/>
      <c r="N182" s="309"/>
    </row>
    <row r="183" spans="2:14">
      <c r="B183" s="304"/>
      <c r="C183" s="309"/>
      <c r="D183" s="309"/>
      <c r="E183" s="309"/>
      <c r="F183" s="309"/>
      <c r="G183" s="309"/>
      <c r="H183" s="309"/>
      <c r="I183" s="309"/>
      <c r="J183" s="309"/>
      <c r="K183" s="309"/>
      <c r="L183" s="320"/>
      <c r="M183" s="309"/>
      <c r="N183" s="309"/>
    </row>
    <row r="184" spans="2:14" ht="15.75" thickBot="1">
      <c r="B184" s="309"/>
      <c r="C184" s="309"/>
      <c r="D184" s="309"/>
      <c r="E184" s="309"/>
      <c r="F184" s="309"/>
      <c r="G184" s="309"/>
      <c r="H184" s="309"/>
      <c r="I184" s="309"/>
      <c r="J184" s="309"/>
      <c r="K184" s="309"/>
      <c r="L184" s="320"/>
      <c r="M184" s="309"/>
      <c r="N184" s="309"/>
    </row>
    <row r="185" spans="2:14" ht="15.75" thickBot="1">
      <c r="B185" s="314"/>
      <c r="C185" s="314"/>
      <c r="D185" s="314"/>
      <c r="E185" s="314"/>
      <c r="F185" s="309"/>
      <c r="G185" s="309"/>
      <c r="H185" s="309"/>
      <c r="I185" s="309"/>
      <c r="J185" s="309"/>
      <c r="K185" s="309"/>
      <c r="L185" s="320"/>
      <c r="M185" s="309"/>
      <c r="N185" s="309"/>
    </row>
    <row r="186" spans="2:14" ht="15.75" thickBot="1">
      <c r="B186" s="315"/>
      <c r="C186" s="315"/>
      <c r="D186" s="315"/>
      <c r="E186" s="315"/>
      <c r="F186" s="309"/>
      <c r="G186" s="309"/>
      <c r="H186" s="309"/>
      <c r="I186" s="309"/>
      <c r="J186" s="309"/>
      <c r="K186" s="309"/>
      <c r="L186" s="320"/>
      <c r="M186" s="309"/>
      <c r="N186" s="309"/>
    </row>
    <row r="187" spans="2:14" ht="15.75" thickBot="1">
      <c r="B187" s="316"/>
      <c r="C187" s="316"/>
      <c r="D187" s="316"/>
      <c r="E187" s="316"/>
      <c r="F187" s="309"/>
      <c r="G187" s="309"/>
      <c r="H187" s="309"/>
      <c r="I187" s="309"/>
      <c r="J187" s="309"/>
      <c r="K187" s="309"/>
      <c r="L187" s="320"/>
      <c r="M187" s="309"/>
      <c r="N187" s="309"/>
    </row>
    <row r="188" spans="2:14" ht="15.75" thickBot="1">
      <c r="B188" s="315"/>
      <c r="C188" s="315"/>
      <c r="D188" s="315"/>
      <c r="E188" s="315"/>
      <c r="F188" s="309"/>
      <c r="G188" s="309"/>
      <c r="H188" s="309"/>
      <c r="I188" s="309"/>
      <c r="J188" s="309"/>
      <c r="K188" s="309"/>
      <c r="L188" s="320"/>
      <c r="M188" s="309"/>
      <c r="N188" s="309"/>
    </row>
    <row r="189" spans="2:14" ht="15.75" thickBot="1">
      <c r="B189" s="316"/>
      <c r="C189" s="316"/>
      <c r="D189" s="316"/>
      <c r="E189" s="316"/>
      <c r="F189" s="309"/>
      <c r="G189" s="309"/>
      <c r="H189" s="309"/>
      <c r="I189" s="309"/>
      <c r="J189" s="309"/>
      <c r="K189" s="309"/>
      <c r="L189" s="320"/>
      <c r="M189" s="309"/>
      <c r="N189" s="309"/>
    </row>
    <row r="190" spans="2:14">
      <c r="B190" s="309"/>
      <c r="C190" s="309"/>
      <c r="D190" s="309"/>
      <c r="E190" s="309"/>
      <c r="F190" s="309"/>
      <c r="G190" s="309"/>
      <c r="H190" s="309"/>
      <c r="I190" s="309"/>
      <c r="J190" s="309"/>
      <c r="K190" s="309"/>
      <c r="L190" s="320"/>
      <c r="M190" s="309"/>
      <c r="N190" s="309"/>
    </row>
    <row r="191" spans="2:14">
      <c r="B191" s="309"/>
      <c r="C191" s="309"/>
      <c r="D191" s="309"/>
      <c r="E191" s="309"/>
      <c r="F191" s="309"/>
      <c r="G191" s="309"/>
      <c r="H191" s="309"/>
      <c r="I191" s="309"/>
      <c r="J191" s="309"/>
      <c r="K191" s="309"/>
      <c r="L191" s="320"/>
      <c r="M191" s="309"/>
      <c r="N191" s="309"/>
    </row>
    <row r="192" spans="2:14">
      <c r="B192" s="304"/>
      <c r="C192" s="309"/>
      <c r="D192" s="309"/>
      <c r="E192" s="309"/>
      <c r="F192" s="309"/>
      <c r="G192" s="309"/>
      <c r="H192" s="309"/>
      <c r="I192" s="309"/>
      <c r="J192" s="309"/>
      <c r="K192" s="309"/>
      <c r="L192" s="320"/>
      <c r="M192" s="309"/>
      <c r="N192" s="309"/>
    </row>
    <row r="193" spans="2:14">
      <c r="B193" s="297"/>
      <c r="C193" s="309"/>
      <c r="D193" s="309"/>
      <c r="E193" s="309"/>
      <c r="F193" s="309"/>
      <c r="G193" s="309"/>
      <c r="H193" s="309"/>
      <c r="I193" s="309"/>
      <c r="J193" s="309"/>
      <c r="K193" s="309"/>
      <c r="L193" s="320"/>
      <c r="M193" s="309"/>
      <c r="N193" s="309"/>
    </row>
    <row r="194" spans="2:14">
      <c r="B194" s="297"/>
      <c r="C194" s="309"/>
      <c r="D194" s="309"/>
      <c r="E194" s="309"/>
      <c r="F194" s="309"/>
      <c r="G194" s="309"/>
      <c r="H194" s="309"/>
      <c r="I194" s="309"/>
      <c r="J194" s="309"/>
      <c r="K194" s="309"/>
      <c r="L194" s="320"/>
      <c r="M194" s="309"/>
      <c r="N194" s="309"/>
    </row>
    <row r="195" spans="2:14">
      <c r="B195" s="297"/>
      <c r="C195" s="309"/>
      <c r="D195" s="309"/>
      <c r="E195" s="309"/>
      <c r="F195" s="309"/>
      <c r="G195" s="309"/>
      <c r="H195" s="309"/>
      <c r="I195" s="309"/>
      <c r="J195" s="309"/>
      <c r="K195" s="309"/>
      <c r="L195" s="320"/>
      <c r="M195" s="309"/>
      <c r="N195" s="309"/>
    </row>
    <row r="196" spans="2:14">
      <c r="B196" s="309"/>
      <c r="C196" s="309"/>
      <c r="D196" s="309"/>
      <c r="E196" s="309"/>
      <c r="F196" s="309"/>
      <c r="G196" s="309"/>
      <c r="H196" s="309"/>
      <c r="I196" s="309"/>
      <c r="J196" s="309"/>
      <c r="K196" s="309"/>
      <c r="L196" s="320"/>
      <c r="M196" s="309"/>
      <c r="N196" s="309"/>
    </row>
    <row r="197" spans="2:14">
      <c r="B197" s="309"/>
      <c r="C197" s="309"/>
      <c r="D197" s="309"/>
      <c r="E197" s="309"/>
      <c r="F197" s="309"/>
      <c r="G197" s="309"/>
      <c r="H197" s="309"/>
      <c r="I197" s="309"/>
      <c r="J197" s="309"/>
      <c r="K197" s="317"/>
      <c r="L197" s="321"/>
      <c r="M197" s="317"/>
      <c r="N197" s="317"/>
    </row>
    <row r="198" spans="2:14">
      <c r="B198" s="317"/>
      <c r="C198" s="317"/>
      <c r="D198" s="317"/>
      <c r="E198" s="317"/>
      <c r="F198" s="317"/>
      <c r="G198" s="317"/>
      <c r="H198" s="317"/>
      <c r="I198" s="317"/>
      <c r="J198" s="317"/>
      <c r="K198" s="309"/>
      <c r="L198" s="320"/>
      <c r="M198" s="309"/>
      <c r="N198" s="309"/>
    </row>
    <row r="199" spans="2:14">
      <c r="B199" s="309"/>
      <c r="C199" s="309"/>
      <c r="D199" s="309"/>
      <c r="E199" s="309"/>
      <c r="F199" s="309"/>
      <c r="G199" s="309"/>
      <c r="H199" s="309"/>
      <c r="I199" s="309"/>
      <c r="J199" s="309"/>
      <c r="K199" s="309"/>
      <c r="L199" s="320"/>
      <c r="M199" s="309"/>
      <c r="N199" s="309"/>
    </row>
    <row r="200" spans="2:14">
      <c r="B200" s="309"/>
      <c r="C200" s="309"/>
      <c r="D200" s="309"/>
      <c r="E200" s="309"/>
      <c r="F200" s="309"/>
      <c r="G200" s="309"/>
      <c r="H200" s="309"/>
      <c r="I200" s="309"/>
      <c r="J200" s="309"/>
      <c r="K200" s="309"/>
      <c r="L200" s="320"/>
      <c r="M200" s="309"/>
      <c r="N200" s="309"/>
    </row>
    <row r="201" spans="2:14">
      <c r="B201" s="304"/>
      <c r="C201" s="309"/>
      <c r="D201" s="309"/>
      <c r="E201" s="309"/>
      <c r="F201" s="309"/>
      <c r="G201" s="309"/>
      <c r="H201" s="309"/>
      <c r="I201" s="309"/>
      <c r="J201" s="309"/>
      <c r="K201" s="309"/>
      <c r="L201" s="320"/>
      <c r="M201" s="309"/>
      <c r="N201" s="309"/>
    </row>
    <row r="202" spans="2:14">
      <c r="B202" s="309"/>
      <c r="C202" s="309"/>
      <c r="D202" s="309"/>
      <c r="E202" s="309"/>
      <c r="F202" s="309"/>
      <c r="G202" s="309"/>
      <c r="H202" s="309"/>
      <c r="I202" s="309"/>
      <c r="J202" s="309"/>
      <c r="K202" s="309"/>
      <c r="L202" s="320"/>
      <c r="M202" s="309"/>
      <c r="N202" s="309"/>
    </row>
    <row r="203" spans="2:14">
      <c r="B203" s="309"/>
      <c r="C203" s="309"/>
      <c r="D203" s="304"/>
      <c r="E203" s="309"/>
      <c r="F203" s="309"/>
      <c r="G203" s="309"/>
      <c r="H203" s="309"/>
      <c r="I203" s="309"/>
      <c r="J203" s="309"/>
      <c r="K203" s="309"/>
      <c r="L203" s="320"/>
      <c r="M203" s="309"/>
      <c r="N203" s="309"/>
    </row>
    <row r="204" spans="2:14">
      <c r="B204" s="309"/>
      <c r="C204" s="309"/>
      <c r="D204" s="304"/>
      <c r="E204" s="309"/>
      <c r="F204" s="309"/>
      <c r="G204" s="309"/>
      <c r="H204" s="309"/>
      <c r="I204" s="309"/>
      <c r="J204" s="309"/>
      <c r="K204" s="309"/>
      <c r="L204" s="320"/>
      <c r="M204" s="309"/>
      <c r="N204" s="309"/>
    </row>
    <row r="205" spans="2:14">
      <c r="B205" s="309"/>
      <c r="C205" s="309"/>
      <c r="D205" s="309"/>
      <c r="E205" s="309"/>
      <c r="F205" s="309"/>
      <c r="G205" s="309"/>
      <c r="H205" s="309"/>
      <c r="I205" s="309"/>
      <c r="J205" s="309"/>
      <c r="K205" s="309"/>
      <c r="L205" s="320"/>
      <c r="M205" s="309"/>
      <c r="N205" s="309"/>
    </row>
    <row r="206" spans="2:14">
      <c r="B206" s="309"/>
      <c r="C206" s="309"/>
      <c r="D206" s="309"/>
      <c r="E206" s="309"/>
      <c r="F206" s="309"/>
      <c r="G206" s="309"/>
      <c r="H206" s="309"/>
      <c r="I206" s="309"/>
      <c r="J206" s="309"/>
      <c r="K206" s="309"/>
      <c r="L206" s="320"/>
      <c r="M206" s="309"/>
      <c r="N206" s="309"/>
    </row>
    <row r="207" spans="2:14">
      <c r="B207" s="304"/>
      <c r="C207" s="309"/>
      <c r="D207" s="309"/>
      <c r="E207" s="309"/>
      <c r="F207" s="309"/>
      <c r="G207" s="309"/>
      <c r="H207" s="309"/>
      <c r="I207" s="309"/>
      <c r="J207" s="309"/>
      <c r="K207" s="309"/>
      <c r="L207" s="320"/>
      <c r="M207" s="309"/>
      <c r="N207" s="309"/>
    </row>
    <row r="208" spans="2:14" ht="15.75" thickBot="1">
      <c r="B208" s="309"/>
      <c r="C208" s="309"/>
      <c r="D208" s="309"/>
      <c r="E208" s="309"/>
      <c r="F208" s="309"/>
      <c r="G208" s="309"/>
      <c r="H208" s="309"/>
      <c r="I208" s="309"/>
      <c r="J208" s="309"/>
      <c r="K208" s="309"/>
      <c r="L208" s="320"/>
      <c r="M208" s="309"/>
      <c r="N208" s="309"/>
    </row>
    <row r="209" spans="2:14" ht="15.75" thickBot="1">
      <c r="B209" s="314"/>
      <c r="C209" s="314"/>
      <c r="D209" s="314"/>
      <c r="E209" s="314"/>
      <c r="F209" s="309"/>
      <c r="G209" s="309"/>
      <c r="H209" s="309"/>
      <c r="I209" s="309"/>
      <c r="J209" s="309"/>
      <c r="K209" s="309"/>
      <c r="L209" s="320"/>
      <c r="M209" s="309"/>
      <c r="N209" s="309"/>
    </row>
    <row r="210" spans="2:14" ht="15.75" thickBot="1">
      <c r="B210" s="315"/>
      <c r="C210" s="315"/>
      <c r="D210" s="315"/>
      <c r="E210" s="315"/>
      <c r="F210" s="309"/>
      <c r="G210" s="309"/>
      <c r="H210" s="309"/>
      <c r="I210" s="309"/>
      <c r="J210" s="309"/>
      <c r="K210" s="309"/>
      <c r="L210" s="320"/>
      <c r="M210" s="309"/>
      <c r="N210" s="309"/>
    </row>
    <row r="211" spans="2:14" ht="15.75" thickBot="1">
      <c r="B211" s="316"/>
      <c r="C211" s="316"/>
      <c r="D211" s="316"/>
      <c r="E211" s="316"/>
      <c r="F211" s="309"/>
      <c r="G211" s="309"/>
      <c r="H211" s="309"/>
      <c r="I211" s="309"/>
      <c r="J211" s="309"/>
      <c r="K211" s="309"/>
      <c r="L211" s="320"/>
      <c r="M211" s="309"/>
      <c r="N211" s="309"/>
    </row>
    <row r="212" spans="2:14" ht="15.75" thickBot="1">
      <c r="B212" s="315"/>
      <c r="C212" s="315"/>
      <c r="D212" s="315"/>
      <c r="E212" s="315"/>
      <c r="F212" s="309"/>
      <c r="G212" s="309"/>
      <c r="H212" s="309"/>
      <c r="I212" s="309"/>
      <c r="J212" s="309"/>
      <c r="K212" s="309"/>
      <c r="L212" s="320"/>
      <c r="M212" s="309"/>
      <c r="N212" s="309"/>
    </row>
    <row r="213" spans="2:14" ht="15.75" thickBot="1">
      <c r="B213" s="316"/>
      <c r="C213" s="316"/>
      <c r="D213" s="316"/>
      <c r="E213" s="316"/>
      <c r="F213" s="309"/>
      <c r="G213" s="309"/>
      <c r="H213" s="309"/>
      <c r="I213" s="309"/>
      <c r="J213" s="309"/>
      <c r="K213" s="309"/>
      <c r="L213" s="320"/>
      <c r="M213" s="309"/>
      <c r="N213" s="309"/>
    </row>
    <row r="214" spans="2:14">
      <c r="B214" s="309"/>
      <c r="C214" s="309"/>
      <c r="D214" s="309"/>
      <c r="E214" s="309"/>
      <c r="F214" s="309"/>
      <c r="G214" s="309"/>
      <c r="H214" s="309"/>
      <c r="I214" s="309"/>
      <c r="J214" s="309"/>
      <c r="K214" s="309"/>
      <c r="L214" s="320"/>
      <c r="M214" s="309"/>
      <c r="N214" s="309"/>
    </row>
    <row r="215" spans="2:14">
      <c r="B215" s="309"/>
      <c r="C215" s="309"/>
      <c r="D215" s="309"/>
      <c r="E215" s="309"/>
      <c r="F215" s="309"/>
      <c r="G215" s="309"/>
      <c r="H215" s="309"/>
      <c r="I215" s="309"/>
      <c r="J215" s="309"/>
      <c r="K215" s="309"/>
      <c r="L215" s="320"/>
      <c r="M215" s="309"/>
      <c r="N215" s="309"/>
    </row>
    <row r="216" spans="2:14">
      <c r="B216" s="304"/>
      <c r="C216" s="309"/>
      <c r="D216" s="309"/>
      <c r="E216" s="309"/>
      <c r="F216" s="309"/>
      <c r="G216" s="309"/>
      <c r="H216" s="309"/>
      <c r="I216" s="309"/>
      <c r="J216" s="309"/>
      <c r="K216" s="309"/>
      <c r="L216" s="320"/>
      <c r="M216" s="309"/>
      <c r="N216" s="309"/>
    </row>
    <row r="217" spans="2:14">
      <c r="B217" s="297"/>
      <c r="C217" s="309"/>
      <c r="D217" s="309"/>
      <c r="E217" s="309"/>
      <c r="F217" s="309"/>
      <c r="G217" s="309"/>
      <c r="H217" s="309"/>
      <c r="I217" s="309"/>
      <c r="J217" s="309"/>
      <c r="K217" s="309"/>
      <c r="L217" s="320"/>
      <c r="M217" s="309"/>
      <c r="N217" s="309"/>
    </row>
    <row r="218" spans="2:14">
      <c r="B218" s="297"/>
      <c r="C218" s="309"/>
      <c r="D218" s="309"/>
      <c r="E218" s="309"/>
      <c r="F218" s="309"/>
      <c r="G218" s="309"/>
      <c r="H218" s="309"/>
      <c r="I218" s="309"/>
      <c r="J218" s="309"/>
      <c r="K218" s="309"/>
      <c r="L218" s="320"/>
      <c r="M218" s="309"/>
      <c r="N218" s="309"/>
    </row>
    <row r="219" spans="2:14">
      <c r="B219" s="297"/>
      <c r="C219" s="309"/>
      <c r="D219" s="309"/>
      <c r="E219" s="309"/>
      <c r="F219" s="309"/>
      <c r="G219" s="309"/>
      <c r="H219" s="309"/>
      <c r="I219" s="309"/>
      <c r="J219" s="309"/>
      <c r="K219" s="309"/>
      <c r="L219" s="320"/>
      <c r="M219" s="309"/>
      <c r="N219" s="309"/>
    </row>
    <row r="220" spans="2:14">
      <c r="B220" s="309"/>
      <c r="C220" s="309"/>
      <c r="D220" s="309"/>
      <c r="E220" s="309"/>
      <c r="F220" s="309"/>
      <c r="G220" s="309"/>
      <c r="H220" s="309"/>
      <c r="I220" s="309"/>
      <c r="J220" s="309"/>
      <c r="K220" s="309"/>
      <c r="L220" s="320"/>
      <c r="M220" s="309"/>
      <c r="N220" s="309"/>
    </row>
    <row r="221" spans="2:14">
      <c r="B221" s="309"/>
      <c r="C221" s="309"/>
      <c r="D221" s="309"/>
      <c r="E221" s="309"/>
      <c r="F221" s="309"/>
      <c r="G221" s="309"/>
      <c r="H221" s="309"/>
      <c r="I221" s="309"/>
      <c r="J221" s="309"/>
      <c r="K221" s="317"/>
      <c r="L221" s="321"/>
      <c r="M221" s="317"/>
      <c r="N221" s="317"/>
    </row>
    <row r="222" spans="2:14">
      <c r="B222" s="317"/>
      <c r="C222" s="317"/>
      <c r="D222" s="317"/>
      <c r="E222" s="317"/>
      <c r="F222" s="317"/>
      <c r="G222" s="317"/>
      <c r="H222" s="317"/>
      <c r="I222" s="317"/>
      <c r="J222" s="317"/>
      <c r="K222" s="309"/>
      <c r="L222" s="320"/>
      <c r="M222" s="309"/>
      <c r="N222" s="309"/>
    </row>
    <row r="223" spans="2:14">
      <c r="B223" s="309"/>
      <c r="C223" s="309"/>
      <c r="D223" s="309"/>
      <c r="E223" s="309"/>
      <c r="F223" s="309"/>
      <c r="G223" s="309"/>
      <c r="H223" s="309"/>
      <c r="I223" s="309"/>
      <c r="J223" s="309"/>
      <c r="K223" s="309"/>
      <c r="L223" s="320"/>
      <c r="M223" s="309"/>
      <c r="N223" s="309"/>
    </row>
    <row r="224" spans="2:14">
      <c r="B224" s="309"/>
      <c r="C224" s="309"/>
      <c r="D224" s="309"/>
      <c r="E224" s="309"/>
      <c r="F224" s="309"/>
      <c r="G224" s="309"/>
      <c r="H224" s="309"/>
      <c r="I224" s="309"/>
      <c r="J224" s="309"/>
      <c r="K224" s="309"/>
      <c r="L224" s="320"/>
      <c r="M224" s="309"/>
      <c r="N224" s="309"/>
    </row>
    <row r="225" spans="2:14">
      <c r="B225" s="304"/>
      <c r="C225" s="309"/>
      <c r="D225" s="309"/>
      <c r="E225" s="309"/>
      <c r="F225" s="309"/>
      <c r="G225" s="309"/>
      <c r="H225" s="309"/>
      <c r="I225" s="309"/>
      <c r="J225" s="309"/>
      <c r="K225" s="309"/>
      <c r="L225" s="320"/>
      <c r="M225" s="309"/>
      <c r="N225" s="309"/>
    </row>
    <row r="226" spans="2:14">
      <c r="B226" s="309"/>
      <c r="C226" s="309"/>
      <c r="D226" s="309"/>
      <c r="E226" s="309"/>
      <c r="F226" s="309"/>
      <c r="G226" s="309"/>
      <c r="H226" s="309"/>
      <c r="I226" s="309"/>
      <c r="J226" s="309"/>
      <c r="K226" s="309"/>
      <c r="L226" s="320"/>
      <c r="M226" s="309"/>
      <c r="N226" s="309"/>
    </row>
    <row r="227" spans="2:14">
      <c r="B227" s="309"/>
      <c r="C227" s="309"/>
      <c r="D227" s="304"/>
      <c r="E227" s="309"/>
      <c r="F227" s="309"/>
      <c r="G227" s="309"/>
      <c r="H227" s="309"/>
      <c r="I227" s="309"/>
      <c r="J227" s="309"/>
      <c r="K227" s="309"/>
      <c r="L227" s="320"/>
      <c r="M227" s="309"/>
      <c r="N227" s="309"/>
    </row>
    <row r="228" spans="2:14">
      <c r="B228" s="309"/>
      <c r="C228" s="309"/>
      <c r="D228" s="304"/>
      <c r="E228" s="309"/>
      <c r="F228" s="309"/>
      <c r="G228" s="309"/>
      <c r="H228" s="309"/>
      <c r="I228" s="309"/>
      <c r="J228" s="309"/>
      <c r="K228" s="309"/>
      <c r="L228" s="320"/>
      <c r="M228" s="309"/>
      <c r="N228" s="309"/>
    </row>
    <row r="229" spans="2:14">
      <c r="B229" s="309"/>
      <c r="C229" s="309"/>
      <c r="D229" s="309"/>
      <c r="E229" s="309"/>
      <c r="F229" s="309"/>
      <c r="G229" s="309"/>
      <c r="H229" s="309"/>
      <c r="I229" s="309"/>
      <c r="J229" s="309"/>
      <c r="K229" s="309"/>
      <c r="L229" s="320"/>
      <c r="M229" s="309"/>
      <c r="N229" s="309"/>
    </row>
    <row r="230" spans="2:14">
      <c r="B230" s="309"/>
      <c r="C230" s="309"/>
      <c r="D230" s="309"/>
      <c r="E230" s="309"/>
      <c r="F230" s="309"/>
      <c r="G230" s="309"/>
      <c r="H230" s="309"/>
      <c r="I230" s="309"/>
      <c r="J230" s="309"/>
      <c r="K230" s="309"/>
      <c r="L230" s="320"/>
      <c r="M230" s="309"/>
      <c r="N230" s="309"/>
    </row>
    <row r="231" spans="2:14">
      <c r="B231" s="304"/>
      <c r="C231" s="309"/>
      <c r="D231" s="309"/>
      <c r="E231" s="309"/>
      <c r="F231" s="309"/>
      <c r="G231" s="309"/>
      <c r="H231" s="309"/>
      <c r="I231" s="309"/>
      <c r="J231" s="309"/>
      <c r="K231" s="309"/>
      <c r="L231" s="320"/>
      <c r="M231" s="309"/>
      <c r="N231" s="309"/>
    </row>
    <row r="232" spans="2:14" ht="15.75" thickBot="1">
      <c r="B232" s="309"/>
      <c r="C232" s="309"/>
      <c r="D232" s="309"/>
      <c r="E232" s="309"/>
      <c r="F232" s="309"/>
      <c r="G232" s="309"/>
      <c r="H232" s="309"/>
      <c r="I232" s="309"/>
      <c r="J232" s="309"/>
      <c r="K232" s="309"/>
      <c r="L232" s="320"/>
      <c r="M232" s="309"/>
      <c r="N232" s="309"/>
    </row>
    <row r="233" spans="2:14" ht="15.75" thickBot="1">
      <c r="B233" s="314"/>
      <c r="C233" s="314"/>
      <c r="D233" s="314"/>
      <c r="E233" s="314"/>
      <c r="F233" s="309"/>
      <c r="G233" s="309"/>
      <c r="H233" s="309"/>
      <c r="I233" s="309"/>
      <c r="J233" s="309"/>
      <c r="K233" s="309"/>
      <c r="L233" s="320"/>
      <c r="M233" s="309"/>
      <c r="N233" s="309"/>
    </row>
    <row r="234" spans="2:14" ht="15.75" thickBot="1">
      <c r="B234" s="315"/>
      <c r="C234" s="315"/>
      <c r="D234" s="315"/>
      <c r="E234" s="315"/>
      <c r="F234" s="309"/>
      <c r="G234" s="309"/>
      <c r="H234" s="309"/>
      <c r="I234" s="309"/>
      <c r="J234" s="309"/>
      <c r="K234" s="309"/>
      <c r="L234" s="320"/>
      <c r="M234" s="309"/>
      <c r="N234" s="309"/>
    </row>
    <row r="235" spans="2:14" ht="15.75" thickBot="1">
      <c r="B235" s="316"/>
      <c r="C235" s="316"/>
      <c r="D235" s="316"/>
      <c r="E235" s="316"/>
      <c r="F235" s="309"/>
      <c r="G235" s="309"/>
      <c r="H235" s="309"/>
      <c r="I235" s="309"/>
      <c r="J235" s="309"/>
      <c r="K235" s="309"/>
      <c r="L235" s="320"/>
      <c r="M235" s="309"/>
      <c r="N235" s="309"/>
    </row>
    <row r="236" spans="2:14" ht="15.75" thickBot="1">
      <c r="B236" s="315"/>
      <c r="C236" s="315"/>
      <c r="D236" s="315"/>
      <c r="E236" s="315"/>
      <c r="F236" s="309"/>
      <c r="G236" s="309"/>
      <c r="H236" s="309"/>
      <c r="I236" s="309"/>
      <c r="J236" s="309"/>
      <c r="K236" s="309"/>
      <c r="L236" s="320"/>
      <c r="M236" s="309"/>
      <c r="N236" s="309"/>
    </row>
    <row r="237" spans="2:14" ht="15.75" thickBot="1">
      <c r="B237" s="316"/>
      <c r="C237" s="316"/>
      <c r="D237" s="316"/>
      <c r="E237" s="316"/>
      <c r="F237" s="309"/>
      <c r="G237" s="309"/>
      <c r="H237" s="309"/>
      <c r="I237" s="309"/>
      <c r="J237" s="309"/>
      <c r="K237" s="309"/>
      <c r="L237" s="320"/>
      <c r="M237" s="309"/>
      <c r="N237" s="309"/>
    </row>
    <row r="238" spans="2:14">
      <c r="B238" s="309"/>
      <c r="C238" s="309"/>
      <c r="D238" s="309"/>
      <c r="E238" s="309"/>
      <c r="F238" s="309"/>
      <c r="G238" s="309"/>
      <c r="H238" s="309"/>
      <c r="I238" s="309"/>
      <c r="J238" s="309"/>
      <c r="K238" s="309"/>
      <c r="L238" s="320"/>
      <c r="M238" s="309"/>
      <c r="N238" s="309"/>
    </row>
    <row r="239" spans="2:14">
      <c r="B239" s="309"/>
      <c r="C239" s="309"/>
      <c r="D239" s="309"/>
      <c r="E239" s="309"/>
      <c r="F239" s="309"/>
      <c r="G239" s="309"/>
      <c r="H239" s="309"/>
      <c r="I239" s="309"/>
      <c r="J239" s="309"/>
      <c r="K239" s="309"/>
      <c r="L239" s="320"/>
      <c r="M239" s="309"/>
      <c r="N239" s="309"/>
    </row>
    <row r="240" spans="2:14">
      <c r="B240" s="304"/>
      <c r="C240" s="309"/>
      <c r="D240" s="309"/>
      <c r="E240" s="309"/>
      <c r="F240" s="309"/>
      <c r="G240" s="309"/>
      <c r="H240" s="309"/>
      <c r="I240" s="309"/>
      <c r="J240" s="309"/>
      <c r="K240" s="309"/>
      <c r="L240" s="320"/>
      <c r="M240" s="309"/>
      <c r="N240" s="309"/>
    </row>
    <row r="241" spans="2:14">
      <c r="B241" s="297"/>
      <c r="C241" s="309"/>
      <c r="D241" s="309"/>
      <c r="E241" s="309"/>
      <c r="F241" s="309"/>
      <c r="G241" s="309"/>
      <c r="H241" s="309"/>
      <c r="I241" s="309"/>
      <c r="J241" s="309"/>
      <c r="K241" s="309"/>
      <c r="L241" s="320"/>
      <c r="M241" s="309"/>
      <c r="N241" s="309"/>
    </row>
    <row r="242" spans="2:14">
      <c r="B242" s="297"/>
      <c r="C242" s="309"/>
      <c r="D242" s="309"/>
      <c r="E242" s="309"/>
      <c r="F242" s="309"/>
      <c r="G242" s="309"/>
      <c r="H242" s="309"/>
      <c r="I242" s="309"/>
      <c r="J242" s="309"/>
      <c r="K242" s="309"/>
      <c r="L242" s="320"/>
      <c r="M242" s="309"/>
      <c r="N242" s="309"/>
    </row>
    <row r="243" spans="2:14">
      <c r="B243" s="297"/>
      <c r="C243" s="309"/>
      <c r="D243" s="309"/>
      <c r="E243" s="309"/>
      <c r="F243" s="309"/>
      <c r="G243" s="309"/>
      <c r="H243" s="309"/>
      <c r="I243" s="309"/>
      <c r="J243" s="309"/>
      <c r="K243" s="309"/>
      <c r="L243" s="320"/>
      <c r="M243" s="309"/>
      <c r="N243" s="309"/>
    </row>
    <row r="244" spans="2:14">
      <c r="B244" s="309"/>
      <c r="C244" s="309"/>
      <c r="D244" s="309"/>
      <c r="E244" s="309"/>
      <c r="F244" s="309"/>
      <c r="G244" s="309"/>
      <c r="H244" s="309"/>
      <c r="I244" s="309"/>
      <c r="J244" s="309"/>
      <c r="K244" s="309"/>
      <c r="L244" s="320"/>
      <c r="M244" s="309"/>
      <c r="N244" s="309"/>
    </row>
    <row r="245" spans="2:14">
      <c r="B245" s="309"/>
      <c r="C245" s="309"/>
      <c r="D245" s="309"/>
      <c r="E245" s="309"/>
      <c r="F245" s="309"/>
      <c r="G245" s="309"/>
      <c r="H245" s="309"/>
      <c r="I245" s="309"/>
      <c r="J245" s="309"/>
      <c r="K245" s="317"/>
      <c r="L245" s="321"/>
      <c r="M245" s="317"/>
      <c r="N245" s="317"/>
    </row>
    <row r="246" spans="2:14">
      <c r="B246" s="317"/>
      <c r="C246" s="317"/>
      <c r="D246" s="317"/>
      <c r="E246" s="317"/>
      <c r="F246" s="317"/>
      <c r="G246" s="317"/>
      <c r="H246" s="317"/>
      <c r="I246" s="317"/>
      <c r="J246" s="317"/>
      <c r="K246" s="309"/>
      <c r="L246" s="320"/>
      <c r="M246" s="309"/>
      <c r="N246" s="309"/>
    </row>
    <row r="247" spans="2:14">
      <c r="B247" s="309"/>
      <c r="C247" s="309"/>
      <c r="D247" s="309"/>
      <c r="E247" s="309"/>
      <c r="F247" s="309"/>
      <c r="G247" s="309"/>
      <c r="H247" s="309"/>
      <c r="I247" s="309"/>
      <c r="J247" s="309"/>
      <c r="K247" s="309"/>
      <c r="L247" s="320"/>
      <c r="M247" s="309"/>
      <c r="N247" s="309"/>
    </row>
    <row r="248" spans="2:14">
      <c r="B248" s="309"/>
      <c r="C248" s="309"/>
      <c r="D248" s="309"/>
      <c r="E248" s="309"/>
      <c r="F248" s="309"/>
      <c r="G248" s="309"/>
      <c r="H248" s="309"/>
      <c r="I248" s="309"/>
      <c r="J248" s="309"/>
      <c r="K248" s="309"/>
      <c r="L248" s="320"/>
      <c r="M248" s="309"/>
      <c r="N248" s="309"/>
    </row>
    <row r="249" spans="2:14">
      <c r="B249" s="304"/>
      <c r="C249" s="309"/>
      <c r="D249" s="309"/>
      <c r="E249" s="309"/>
      <c r="F249" s="309"/>
      <c r="G249" s="309"/>
      <c r="H249" s="309"/>
      <c r="I249" s="309"/>
      <c r="J249" s="309"/>
      <c r="K249" s="309"/>
      <c r="L249" s="320"/>
      <c r="M249" s="309"/>
      <c r="N249" s="309"/>
    </row>
    <row r="250" spans="2:14">
      <c r="B250" s="309"/>
      <c r="C250" s="309"/>
      <c r="D250" s="309"/>
      <c r="E250" s="309"/>
      <c r="F250" s="309"/>
      <c r="G250" s="309"/>
      <c r="H250" s="309"/>
      <c r="I250" s="309"/>
      <c r="J250" s="309"/>
      <c r="K250" s="309"/>
      <c r="L250" s="320"/>
      <c r="M250" s="309"/>
      <c r="N250" s="309"/>
    </row>
    <row r="251" spans="2:14">
      <c r="B251" s="309"/>
      <c r="C251" s="309"/>
      <c r="D251" s="304"/>
      <c r="E251" s="309"/>
      <c r="F251" s="309"/>
      <c r="G251" s="309"/>
      <c r="H251" s="309"/>
      <c r="I251" s="309"/>
      <c r="J251" s="309"/>
      <c r="K251" s="309"/>
      <c r="L251" s="320"/>
      <c r="M251" s="309"/>
      <c r="N251" s="309"/>
    </row>
    <row r="252" spans="2:14">
      <c r="B252" s="309"/>
      <c r="C252" s="309"/>
      <c r="D252" s="304"/>
      <c r="E252" s="309"/>
      <c r="F252" s="309"/>
      <c r="G252" s="309"/>
      <c r="H252" s="309"/>
      <c r="I252" s="309"/>
      <c r="J252" s="309"/>
      <c r="K252" s="309"/>
      <c r="L252" s="320"/>
      <c r="M252" s="309"/>
      <c r="N252" s="309"/>
    </row>
    <row r="253" spans="2:14">
      <c r="B253" s="309"/>
      <c r="C253" s="309"/>
      <c r="D253" s="309"/>
      <c r="E253" s="309"/>
      <c r="F253" s="309"/>
      <c r="G253" s="309"/>
      <c r="H253" s="309"/>
      <c r="I253" s="309"/>
      <c r="J253" s="309"/>
      <c r="K253" s="309"/>
      <c r="L253" s="320"/>
      <c r="M253" s="309"/>
      <c r="N253" s="309"/>
    </row>
    <row r="254" spans="2:14">
      <c r="B254" s="309"/>
      <c r="C254" s="309"/>
      <c r="D254" s="309"/>
      <c r="E254" s="309"/>
      <c r="F254" s="309"/>
      <c r="G254" s="309"/>
      <c r="H254" s="309"/>
      <c r="I254" s="309"/>
      <c r="J254" s="309"/>
      <c r="K254" s="309"/>
      <c r="L254" s="320"/>
      <c r="M254" s="309"/>
      <c r="N254" s="309"/>
    </row>
    <row r="255" spans="2:14">
      <c r="B255" s="304"/>
      <c r="C255" s="309"/>
      <c r="D255" s="309"/>
      <c r="E255" s="309"/>
      <c r="F255" s="309"/>
      <c r="G255" s="309"/>
      <c r="H255" s="309"/>
      <c r="I255" s="309"/>
      <c r="J255" s="309"/>
      <c r="K255" s="309"/>
      <c r="L255" s="320"/>
      <c r="M255" s="309"/>
      <c r="N255" s="309"/>
    </row>
    <row r="256" spans="2:14" ht="15.75" thickBot="1">
      <c r="B256" s="309"/>
      <c r="C256" s="309"/>
      <c r="D256" s="309"/>
      <c r="E256" s="309"/>
      <c r="F256" s="309"/>
      <c r="G256" s="309"/>
      <c r="H256" s="309"/>
      <c r="I256" s="309"/>
      <c r="J256" s="309"/>
      <c r="K256" s="309"/>
      <c r="L256" s="320"/>
      <c r="M256" s="309"/>
      <c r="N256" s="309"/>
    </row>
    <row r="257" spans="2:14" ht="15.75" thickBot="1">
      <c r="B257" s="314"/>
      <c r="C257" s="314"/>
      <c r="D257" s="314"/>
      <c r="E257" s="314"/>
      <c r="F257" s="309"/>
      <c r="G257" s="309"/>
      <c r="H257" s="309"/>
      <c r="I257" s="309"/>
      <c r="J257" s="309"/>
      <c r="K257" s="309"/>
      <c r="L257" s="320"/>
      <c r="M257" s="309"/>
      <c r="N257" s="309"/>
    </row>
    <row r="258" spans="2:14" ht="15.75" thickBot="1">
      <c r="B258" s="315"/>
      <c r="C258" s="315"/>
      <c r="D258" s="315"/>
      <c r="E258" s="315"/>
      <c r="F258" s="309"/>
      <c r="G258" s="309"/>
      <c r="H258" s="309"/>
      <c r="I258" s="309"/>
      <c r="J258" s="309"/>
      <c r="K258" s="309"/>
      <c r="L258" s="320"/>
      <c r="M258" s="309"/>
      <c r="N258" s="309"/>
    </row>
    <row r="259" spans="2:14" ht="15.75" thickBot="1">
      <c r="B259" s="316"/>
      <c r="C259" s="316"/>
      <c r="D259" s="316"/>
      <c r="E259" s="316"/>
      <c r="F259" s="309"/>
      <c r="G259" s="309"/>
      <c r="H259" s="309"/>
      <c r="I259" s="309"/>
      <c r="J259" s="309"/>
      <c r="K259" s="309"/>
      <c r="L259" s="320"/>
      <c r="M259" s="309"/>
      <c r="N259" s="309"/>
    </row>
    <row r="260" spans="2:14" ht="15.75" thickBot="1">
      <c r="B260" s="315"/>
      <c r="C260" s="315"/>
      <c r="D260" s="315"/>
      <c r="E260" s="315"/>
      <c r="F260" s="309"/>
      <c r="G260" s="309"/>
      <c r="H260" s="309"/>
      <c r="I260" s="309"/>
      <c r="J260" s="309"/>
      <c r="K260" s="309"/>
      <c r="L260" s="320"/>
      <c r="M260" s="309"/>
      <c r="N260" s="309"/>
    </row>
    <row r="261" spans="2:14" ht="15.75" thickBot="1">
      <c r="B261" s="316"/>
      <c r="C261" s="316"/>
      <c r="D261" s="316"/>
      <c r="E261" s="316"/>
      <c r="F261" s="309"/>
      <c r="G261" s="309"/>
      <c r="H261" s="309"/>
      <c r="I261" s="309"/>
      <c r="J261" s="309"/>
      <c r="K261" s="309"/>
      <c r="L261" s="320"/>
      <c r="M261" s="309"/>
      <c r="N261" s="309"/>
    </row>
    <row r="262" spans="2:14">
      <c r="B262" s="309"/>
      <c r="C262" s="309"/>
      <c r="D262" s="309"/>
      <c r="E262" s="309"/>
      <c r="F262" s="309"/>
      <c r="G262" s="309"/>
      <c r="H262" s="309"/>
      <c r="I262" s="309"/>
      <c r="J262" s="309"/>
      <c r="K262" s="309"/>
      <c r="L262" s="320"/>
      <c r="M262" s="309"/>
      <c r="N262" s="309"/>
    </row>
    <row r="263" spans="2:14">
      <c r="B263" s="309"/>
      <c r="C263" s="309"/>
      <c r="D263" s="309"/>
      <c r="E263" s="309"/>
      <c r="F263" s="309"/>
      <c r="G263" s="309"/>
      <c r="H263" s="309"/>
      <c r="I263" s="309"/>
      <c r="J263" s="309"/>
      <c r="K263" s="309"/>
      <c r="L263" s="320"/>
      <c r="M263" s="309"/>
      <c r="N263" s="309"/>
    </row>
    <row r="264" spans="2:14">
      <c r="B264" s="304"/>
      <c r="C264" s="309"/>
      <c r="D264" s="309"/>
      <c r="E264" s="309"/>
      <c r="F264" s="309"/>
      <c r="G264" s="309"/>
      <c r="H264" s="309"/>
      <c r="I264" s="309"/>
      <c r="J264" s="309"/>
      <c r="K264" s="309"/>
      <c r="L264" s="320"/>
      <c r="M264" s="309"/>
      <c r="N264" s="309"/>
    </row>
    <row r="265" spans="2:14">
      <c r="B265" s="297"/>
      <c r="C265" s="309"/>
      <c r="D265" s="309"/>
      <c r="E265" s="309"/>
      <c r="F265" s="309"/>
      <c r="G265" s="309"/>
      <c r="H265" s="309"/>
      <c r="I265" s="309"/>
      <c r="J265" s="309"/>
      <c r="K265" s="309"/>
      <c r="L265" s="320"/>
      <c r="M265" s="309"/>
      <c r="N265" s="309"/>
    </row>
    <row r="266" spans="2:14">
      <c r="B266" s="297"/>
      <c r="C266" s="309"/>
      <c r="D266" s="309"/>
      <c r="E266" s="309"/>
      <c r="F266" s="309"/>
      <c r="G266" s="309"/>
      <c r="H266" s="309"/>
      <c r="I266" s="309"/>
      <c r="J266" s="309"/>
      <c r="K266" s="309"/>
      <c r="L266" s="320"/>
      <c r="M266" s="309"/>
      <c r="N266" s="309"/>
    </row>
    <row r="267" spans="2:14">
      <c r="B267" s="297"/>
      <c r="C267" s="309"/>
      <c r="D267" s="309"/>
      <c r="E267" s="309"/>
      <c r="F267" s="309"/>
      <c r="G267" s="309"/>
      <c r="H267" s="309"/>
      <c r="I267" s="309"/>
      <c r="J267" s="309"/>
      <c r="K267" s="309"/>
      <c r="L267" s="320"/>
      <c r="M267" s="309"/>
      <c r="N267" s="309"/>
    </row>
    <row r="268" spans="2:14">
      <c r="B268" s="309"/>
      <c r="C268" s="309"/>
      <c r="D268" s="309"/>
      <c r="E268" s="309"/>
      <c r="F268" s="309"/>
      <c r="G268" s="309"/>
      <c r="H268" s="309"/>
      <c r="I268" s="309"/>
      <c r="J268" s="309"/>
      <c r="K268" s="309"/>
      <c r="L268" s="320"/>
      <c r="M268" s="309"/>
      <c r="N268" s="309"/>
    </row>
    <row r="269" spans="2:14">
      <c r="B269" s="317"/>
      <c r="C269" s="317"/>
      <c r="D269" s="317"/>
      <c r="E269" s="317"/>
      <c r="F269" s="317"/>
      <c r="G269" s="317"/>
      <c r="H269" s="317"/>
      <c r="I269" s="317"/>
      <c r="J269" s="317"/>
      <c r="K269" s="309"/>
      <c r="L269" s="320"/>
      <c r="M269" s="309"/>
      <c r="N269" s="309"/>
    </row>
    <row r="270" spans="2:14">
      <c r="B270" s="309"/>
      <c r="C270" s="309"/>
      <c r="D270" s="309"/>
      <c r="E270" s="309"/>
      <c r="F270" s="309"/>
      <c r="G270" s="309"/>
      <c r="H270" s="309"/>
      <c r="I270" s="309"/>
      <c r="J270" s="309"/>
      <c r="K270" s="309"/>
      <c r="L270" s="320"/>
      <c r="M270" s="309"/>
      <c r="N270" s="309"/>
    </row>
    <row r="271" spans="2:14">
      <c r="B271" s="309"/>
      <c r="C271" s="309"/>
      <c r="D271" s="309"/>
      <c r="E271" s="309"/>
      <c r="F271" s="309"/>
      <c r="G271" s="309"/>
      <c r="H271" s="309"/>
      <c r="I271" s="309"/>
      <c r="J271" s="309"/>
      <c r="K271" s="309"/>
      <c r="L271" s="320"/>
      <c r="M271" s="309"/>
      <c r="N271" s="309"/>
    </row>
    <row r="272" spans="2:14">
      <c r="B272" s="304"/>
      <c r="C272" s="309"/>
      <c r="D272" s="309"/>
      <c r="E272" s="309"/>
      <c r="F272" s="309"/>
      <c r="G272" s="309"/>
      <c r="H272" s="309"/>
      <c r="I272" s="309"/>
      <c r="J272" s="309"/>
      <c r="K272" s="309"/>
      <c r="L272" s="320"/>
      <c r="M272" s="309"/>
      <c r="N272" s="309"/>
    </row>
    <row r="273" spans="2:14">
      <c r="B273" s="309"/>
      <c r="C273" s="309"/>
      <c r="D273" s="309"/>
      <c r="E273" s="309"/>
      <c r="F273" s="309"/>
      <c r="G273" s="309"/>
      <c r="H273" s="309"/>
      <c r="I273" s="309"/>
      <c r="J273" s="309"/>
      <c r="K273" s="309"/>
      <c r="L273" s="320"/>
      <c r="M273" s="309"/>
      <c r="N273" s="309"/>
    </row>
    <row r="274" spans="2:14">
      <c r="B274" s="309"/>
      <c r="C274" s="309"/>
      <c r="D274" s="304"/>
      <c r="E274" s="309"/>
      <c r="F274" s="309"/>
      <c r="G274" s="309"/>
      <c r="H274" s="309"/>
      <c r="I274" s="309"/>
      <c r="J274" s="309"/>
      <c r="K274" s="309"/>
      <c r="L274" s="320"/>
      <c r="M274" s="309"/>
      <c r="N274" s="309"/>
    </row>
    <row r="275" spans="2:14">
      <c r="B275" s="309"/>
      <c r="C275" s="309"/>
      <c r="D275" s="304"/>
      <c r="E275" s="309"/>
      <c r="F275" s="309"/>
      <c r="G275" s="309"/>
      <c r="H275" s="309"/>
      <c r="I275" s="309"/>
      <c r="J275" s="309"/>
      <c r="K275" s="309"/>
      <c r="L275" s="320"/>
      <c r="M275" s="309"/>
      <c r="N275" s="309"/>
    </row>
    <row r="276" spans="2:14">
      <c r="B276" s="309"/>
      <c r="C276" s="309"/>
      <c r="D276" s="309"/>
      <c r="E276" s="309"/>
      <c r="F276" s="309"/>
      <c r="G276" s="309"/>
      <c r="H276" s="309"/>
      <c r="I276" s="309"/>
      <c r="J276" s="309"/>
      <c r="K276" s="309"/>
      <c r="L276" s="320"/>
      <c r="M276" s="309"/>
      <c r="N276" s="309"/>
    </row>
    <row r="277" spans="2:14">
      <c r="B277" s="309"/>
      <c r="C277" s="309"/>
      <c r="D277" s="309"/>
      <c r="E277" s="309"/>
      <c r="F277" s="309"/>
      <c r="G277" s="309"/>
      <c r="H277" s="309"/>
      <c r="I277" s="309"/>
      <c r="J277" s="309"/>
      <c r="K277" s="309"/>
      <c r="L277" s="320"/>
      <c r="M277" s="309"/>
      <c r="N277" s="309"/>
    </row>
    <row r="278" spans="2:14">
      <c r="B278" s="304"/>
      <c r="C278" s="309"/>
      <c r="D278" s="309"/>
      <c r="E278" s="309"/>
      <c r="F278" s="309"/>
      <c r="G278" s="309"/>
      <c r="H278" s="309"/>
      <c r="I278" s="309"/>
      <c r="J278" s="309"/>
      <c r="K278" s="309"/>
      <c r="L278" s="320"/>
      <c r="M278" s="309"/>
      <c r="N278" s="309"/>
    </row>
    <row r="279" spans="2:14" ht="15.75" thickBot="1">
      <c r="B279" s="309"/>
      <c r="C279" s="309"/>
      <c r="D279" s="309"/>
      <c r="E279" s="309"/>
      <c r="F279" s="309"/>
      <c r="G279" s="309"/>
      <c r="H279" s="309"/>
      <c r="I279" s="309"/>
      <c r="J279" s="309"/>
      <c r="K279" s="309"/>
      <c r="L279" s="320"/>
      <c r="M279" s="309"/>
      <c r="N279" s="309"/>
    </row>
    <row r="280" spans="2:14" ht="15.75" thickBot="1">
      <c r="B280" s="314"/>
      <c r="C280" s="314"/>
      <c r="D280" s="314"/>
      <c r="E280" s="314"/>
      <c r="F280" s="309"/>
      <c r="G280" s="309"/>
      <c r="H280" s="309"/>
      <c r="I280" s="309"/>
      <c r="J280" s="309"/>
      <c r="K280" s="309"/>
      <c r="L280" s="320"/>
      <c r="M280" s="309"/>
      <c r="N280" s="309"/>
    </row>
    <row r="281" spans="2:14" ht="15.75" thickBot="1">
      <c r="B281" s="315"/>
      <c r="C281" s="315"/>
      <c r="D281" s="315"/>
      <c r="E281" s="315"/>
      <c r="F281" s="309"/>
      <c r="G281" s="309"/>
      <c r="H281" s="309"/>
      <c r="I281" s="309"/>
      <c r="J281" s="309"/>
      <c r="K281" s="309"/>
      <c r="L281" s="320"/>
      <c r="M281" s="309"/>
      <c r="N281" s="309"/>
    </row>
    <row r="282" spans="2:14" ht="15.75" thickBot="1">
      <c r="B282" s="316"/>
      <c r="C282" s="316"/>
      <c r="D282" s="316"/>
      <c r="E282" s="316"/>
      <c r="F282" s="309"/>
      <c r="G282" s="309"/>
      <c r="H282" s="309"/>
      <c r="I282" s="309"/>
      <c r="J282" s="309"/>
      <c r="K282" s="309"/>
      <c r="L282" s="320"/>
      <c r="M282" s="309"/>
      <c r="N282" s="309"/>
    </row>
    <row r="283" spans="2:14" ht="15.75" thickBot="1">
      <c r="B283" s="315"/>
      <c r="C283" s="315"/>
      <c r="D283" s="315"/>
      <c r="E283" s="315"/>
      <c r="F283" s="309"/>
      <c r="G283" s="309"/>
      <c r="H283" s="309"/>
      <c r="I283" s="309"/>
      <c r="J283" s="309"/>
      <c r="K283" s="309"/>
      <c r="L283" s="320"/>
      <c r="M283" s="309"/>
      <c r="N283" s="309"/>
    </row>
    <row r="284" spans="2:14" ht="15.75" thickBot="1">
      <c r="B284" s="316"/>
      <c r="C284" s="316"/>
      <c r="D284" s="316"/>
      <c r="E284" s="316"/>
      <c r="F284" s="309"/>
      <c r="G284" s="309"/>
      <c r="H284" s="309"/>
      <c r="I284" s="309"/>
      <c r="J284" s="309"/>
      <c r="K284" s="309"/>
      <c r="L284" s="320"/>
      <c r="M284" s="309"/>
      <c r="N284" s="309"/>
    </row>
    <row r="285" spans="2:14">
      <c r="B285" s="309"/>
      <c r="C285" s="309"/>
      <c r="D285" s="309"/>
      <c r="E285" s="309"/>
      <c r="F285" s="309"/>
      <c r="G285" s="309"/>
      <c r="H285" s="309"/>
      <c r="I285" s="309"/>
      <c r="J285" s="309"/>
      <c r="K285" s="309"/>
      <c r="L285" s="320"/>
      <c r="M285" s="309"/>
      <c r="N285" s="309"/>
    </row>
    <row r="286" spans="2:14">
      <c r="B286" s="304"/>
      <c r="C286" s="309"/>
      <c r="D286" s="309"/>
      <c r="E286" s="309"/>
      <c r="F286" s="309"/>
      <c r="G286" s="309"/>
      <c r="H286" s="309"/>
      <c r="I286" s="309"/>
      <c r="J286" s="309"/>
      <c r="K286" s="309"/>
      <c r="L286" s="320"/>
      <c r="M286" s="309"/>
      <c r="N286" s="309"/>
    </row>
    <row r="287" spans="2:14">
      <c r="B287" s="297"/>
      <c r="C287" s="309"/>
      <c r="D287" s="309"/>
      <c r="E287" s="309"/>
      <c r="F287" s="309"/>
      <c r="G287" s="309"/>
      <c r="H287" s="309"/>
      <c r="I287" s="309"/>
      <c r="J287" s="309"/>
      <c r="K287" s="309"/>
      <c r="L287" s="320"/>
      <c r="M287" s="309"/>
      <c r="N287" s="309"/>
    </row>
    <row r="288" spans="2:14">
      <c r="B288" s="297"/>
      <c r="C288" s="309"/>
      <c r="D288" s="309"/>
      <c r="E288" s="309"/>
      <c r="F288" s="309"/>
      <c r="G288" s="309"/>
      <c r="H288" s="309"/>
      <c r="I288" s="309"/>
      <c r="J288" s="309"/>
      <c r="K288" s="309"/>
      <c r="L288" s="320"/>
      <c r="M288" s="309"/>
      <c r="N288" s="309"/>
    </row>
    <row r="289" spans="2:14">
      <c r="B289" s="297"/>
      <c r="C289" s="309"/>
      <c r="D289" s="309"/>
      <c r="E289" s="309"/>
      <c r="F289" s="309"/>
      <c r="G289" s="309"/>
      <c r="H289" s="309"/>
      <c r="I289" s="309"/>
      <c r="J289" s="309"/>
      <c r="K289" s="309"/>
      <c r="L289" s="320"/>
      <c r="M289" s="309"/>
      <c r="N289" s="309"/>
    </row>
    <row r="290" spans="2:14">
      <c r="B290" s="309"/>
      <c r="C290" s="309"/>
      <c r="D290" s="309"/>
      <c r="E290" s="309"/>
      <c r="F290" s="309"/>
      <c r="G290" s="309"/>
      <c r="H290" s="309"/>
      <c r="I290" s="309"/>
      <c r="J290" s="309"/>
      <c r="K290" s="309"/>
      <c r="L290" s="320"/>
      <c r="M290" s="309"/>
      <c r="N290" s="309"/>
    </row>
    <row r="291" spans="2:14">
      <c r="B291" s="309"/>
      <c r="C291" s="309"/>
      <c r="D291" s="309"/>
      <c r="E291" s="309"/>
      <c r="F291" s="309"/>
      <c r="G291" s="309"/>
      <c r="H291" s="309"/>
      <c r="I291" s="309"/>
      <c r="J291" s="309"/>
      <c r="K291" s="309"/>
      <c r="L291" s="320"/>
      <c r="M291" s="309"/>
      <c r="N291" s="309"/>
    </row>
    <row r="292" spans="2:14">
      <c r="B292" s="317"/>
      <c r="C292" s="317"/>
      <c r="D292" s="317"/>
      <c r="E292" s="317"/>
      <c r="F292" s="317"/>
      <c r="G292" s="317"/>
      <c r="H292" s="317"/>
      <c r="I292" s="317"/>
      <c r="J292" s="317"/>
      <c r="K292" s="317"/>
      <c r="L292" s="321"/>
      <c r="M292" s="317"/>
      <c r="N292" s="317"/>
    </row>
    <row r="293" spans="2:14">
      <c r="B293" s="309"/>
      <c r="C293" s="309"/>
      <c r="D293" s="309"/>
      <c r="E293" s="309"/>
      <c r="F293" s="309"/>
      <c r="G293" s="309"/>
      <c r="H293" s="309"/>
      <c r="I293" s="309"/>
      <c r="J293" s="309"/>
      <c r="K293" s="309"/>
      <c r="L293" s="320"/>
      <c r="M293" s="309"/>
      <c r="N293" s="309"/>
    </row>
    <row r="294" spans="2:14">
      <c r="B294" s="309"/>
      <c r="C294" s="309"/>
      <c r="D294" s="309"/>
      <c r="E294" s="309"/>
      <c r="F294" s="309"/>
      <c r="G294" s="309"/>
      <c r="H294" s="309"/>
      <c r="I294" s="309"/>
      <c r="J294" s="309"/>
      <c r="K294" s="309"/>
      <c r="L294" s="320"/>
      <c r="M294" s="309"/>
      <c r="N294" s="309"/>
    </row>
    <row r="295" spans="2:14">
      <c r="B295" s="309"/>
      <c r="C295" s="309"/>
      <c r="D295" s="309"/>
      <c r="E295" s="309"/>
      <c r="F295" s="309"/>
      <c r="G295" s="309"/>
      <c r="H295" s="309"/>
      <c r="I295" s="309"/>
      <c r="J295" s="309"/>
      <c r="K295" s="309"/>
      <c r="L295" s="320"/>
      <c r="M295" s="309"/>
      <c r="N295" s="309"/>
    </row>
    <row r="296" spans="2:14">
      <c r="B296" s="309"/>
      <c r="C296" s="309"/>
      <c r="D296" s="309"/>
      <c r="E296" s="309"/>
      <c r="F296" s="309"/>
      <c r="G296" s="309"/>
      <c r="H296" s="309"/>
      <c r="I296" s="309"/>
      <c r="J296" s="309"/>
      <c r="K296" s="309"/>
      <c r="L296" s="320"/>
      <c r="M296" s="309"/>
      <c r="N296" s="309"/>
    </row>
    <row r="297" spans="2:14">
      <c r="B297" s="309"/>
      <c r="C297" s="309"/>
      <c r="D297" s="309"/>
      <c r="E297" s="309"/>
      <c r="F297" s="309"/>
      <c r="G297" s="309"/>
      <c r="H297" s="309"/>
      <c r="I297" s="309"/>
      <c r="J297" s="309"/>
      <c r="K297" s="309"/>
      <c r="L297" s="320"/>
      <c r="M297" s="309"/>
      <c r="N297" s="309"/>
    </row>
    <row r="298" spans="2:14">
      <c r="B298" s="309"/>
      <c r="C298" s="309"/>
      <c r="D298" s="309"/>
      <c r="E298" s="309"/>
      <c r="F298" s="309"/>
      <c r="G298" s="309"/>
      <c r="H298" s="309"/>
      <c r="I298" s="309"/>
      <c r="J298" s="309"/>
      <c r="K298" s="309"/>
      <c r="L298" s="320"/>
      <c r="M298" s="309"/>
      <c r="N298" s="309"/>
    </row>
    <row r="299" spans="2:14">
      <c r="B299" s="188"/>
      <c r="C299" s="309"/>
      <c r="D299" s="309"/>
      <c r="E299" s="309"/>
      <c r="F299" s="309"/>
      <c r="G299" s="309"/>
      <c r="H299" s="309"/>
      <c r="I299" s="309"/>
      <c r="J299" s="309"/>
      <c r="K299" s="309"/>
      <c r="L299" s="320"/>
      <c r="M299" s="309"/>
      <c r="N299" s="309"/>
    </row>
    <row r="300" spans="2:14">
      <c r="B300" s="188"/>
      <c r="C300" s="309"/>
      <c r="D300" s="309"/>
      <c r="E300" s="309"/>
      <c r="F300" s="309"/>
      <c r="G300" s="309"/>
      <c r="H300" s="309"/>
      <c r="I300" s="309"/>
      <c r="J300" s="309"/>
      <c r="K300" s="309"/>
      <c r="L300" s="320"/>
      <c r="M300" s="309"/>
      <c r="N300" s="309"/>
    </row>
    <row r="301" spans="2:14">
      <c r="B301" s="309"/>
      <c r="C301" s="309"/>
      <c r="D301" s="309"/>
      <c r="E301" s="309"/>
      <c r="F301" s="309"/>
      <c r="G301" s="309"/>
      <c r="H301" s="309"/>
      <c r="I301" s="309"/>
      <c r="J301" s="309"/>
      <c r="K301" s="309"/>
      <c r="L301" s="320"/>
      <c r="M301" s="309"/>
      <c r="N301" s="309"/>
    </row>
    <row r="302" spans="2:14">
      <c r="B302" s="188"/>
      <c r="C302" s="309"/>
      <c r="D302" s="309"/>
      <c r="E302" s="309"/>
      <c r="F302" s="309"/>
      <c r="G302" s="309"/>
      <c r="H302" s="309"/>
      <c r="I302" s="309"/>
      <c r="J302" s="309"/>
      <c r="K302" s="309"/>
      <c r="L302" s="320"/>
      <c r="M302" s="309"/>
      <c r="N302" s="309"/>
    </row>
    <row r="303" spans="2:14">
      <c r="B303" s="188"/>
      <c r="C303" s="309"/>
      <c r="D303" s="309"/>
      <c r="E303" s="309"/>
      <c r="F303" s="309"/>
      <c r="G303" s="309"/>
      <c r="H303" s="309"/>
      <c r="I303" s="309"/>
      <c r="J303" s="309"/>
      <c r="K303" s="309"/>
      <c r="L303" s="320"/>
      <c r="M303" s="309"/>
      <c r="N303" s="309"/>
    </row>
    <row r="304" spans="2:14">
      <c r="B304" s="309"/>
      <c r="C304" s="309"/>
      <c r="D304" s="309"/>
      <c r="E304" s="309"/>
      <c r="F304" s="309"/>
      <c r="G304" s="309"/>
      <c r="H304" s="309"/>
      <c r="I304" s="309"/>
      <c r="J304" s="309"/>
      <c r="K304" s="309"/>
      <c r="L304" s="320"/>
      <c r="M304" s="309"/>
      <c r="N304" s="309"/>
    </row>
    <row r="305" spans="2:14">
      <c r="B305" s="297"/>
      <c r="C305" s="309"/>
      <c r="D305" s="309"/>
      <c r="E305" s="309"/>
      <c r="F305" s="309"/>
      <c r="G305" s="309"/>
      <c r="H305" s="309"/>
      <c r="I305" s="309"/>
      <c r="J305" s="309"/>
      <c r="K305" s="309"/>
      <c r="L305" s="320"/>
      <c r="M305" s="309"/>
      <c r="N305" s="309"/>
    </row>
    <row r="306" spans="2:14">
      <c r="B306" s="310"/>
      <c r="C306" s="309"/>
      <c r="D306" s="309"/>
      <c r="E306" s="309"/>
      <c r="F306" s="309"/>
      <c r="G306" s="309"/>
      <c r="H306" s="309"/>
      <c r="I306" s="309"/>
      <c r="J306" s="309"/>
      <c r="K306" s="309"/>
      <c r="L306" s="320"/>
      <c r="M306" s="309"/>
      <c r="N306" s="309"/>
    </row>
    <row r="307" spans="2:14">
      <c r="B307" s="189"/>
      <c r="C307" s="309"/>
      <c r="D307" s="309"/>
      <c r="E307" s="309"/>
      <c r="F307" s="309"/>
      <c r="G307" s="309"/>
      <c r="H307" s="309"/>
      <c r="I307" s="309"/>
      <c r="J307" s="309"/>
      <c r="K307" s="309"/>
      <c r="L307" s="320"/>
      <c r="M307" s="309"/>
      <c r="N307" s="309"/>
    </row>
    <row r="308" spans="2:14">
      <c r="B308" s="189"/>
      <c r="C308" s="309"/>
      <c r="D308" s="309"/>
      <c r="E308" s="309"/>
      <c r="F308" s="309"/>
      <c r="G308" s="309"/>
      <c r="H308" s="309"/>
      <c r="I308" s="309"/>
      <c r="J308" s="309"/>
      <c r="K308" s="309"/>
      <c r="L308" s="320"/>
      <c r="M308" s="309"/>
      <c r="N308" s="309"/>
    </row>
    <row r="309" spans="2:14">
      <c r="B309" s="189"/>
      <c r="C309" s="309"/>
      <c r="D309" s="309"/>
      <c r="E309" s="309"/>
      <c r="F309" s="309"/>
      <c r="G309" s="309"/>
      <c r="H309" s="309"/>
      <c r="I309" s="309"/>
      <c r="J309" s="309"/>
      <c r="K309" s="309"/>
      <c r="L309" s="320"/>
      <c r="M309" s="309"/>
      <c r="N309" s="309"/>
    </row>
    <row r="310" spans="2:14">
      <c r="B310" s="189"/>
      <c r="C310" s="309"/>
      <c r="D310" s="309"/>
      <c r="E310" s="309"/>
      <c r="F310" s="309"/>
      <c r="G310" s="309"/>
      <c r="H310" s="309"/>
      <c r="I310" s="309"/>
      <c r="J310" s="309"/>
      <c r="K310" s="309"/>
      <c r="L310" s="320"/>
      <c r="M310" s="309"/>
      <c r="N310" s="309"/>
    </row>
    <row r="311" spans="2:14">
      <c r="B311" s="310"/>
      <c r="C311" s="309"/>
      <c r="D311" s="309"/>
      <c r="E311" s="309"/>
      <c r="F311" s="309"/>
      <c r="G311" s="309"/>
      <c r="H311" s="309"/>
      <c r="I311" s="309"/>
      <c r="J311" s="309"/>
      <c r="K311" s="309"/>
      <c r="L311" s="320"/>
      <c r="M311" s="309"/>
      <c r="N311" s="309"/>
    </row>
    <row r="312" spans="2:14">
      <c r="B312" s="189"/>
      <c r="C312" s="309"/>
      <c r="D312" s="309"/>
      <c r="E312" s="309"/>
      <c r="F312" s="309"/>
      <c r="G312" s="309"/>
      <c r="H312" s="309"/>
      <c r="I312" s="309"/>
      <c r="J312" s="309"/>
      <c r="K312" s="309"/>
      <c r="L312" s="320"/>
      <c r="M312" s="309"/>
      <c r="N312" s="309"/>
    </row>
    <row r="313" spans="2:14">
      <c r="B313" s="189"/>
      <c r="C313" s="309"/>
      <c r="D313" s="309"/>
      <c r="E313" s="309"/>
      <c r="F313" s="309"/>
      <c r="G313" s="309"/>
      <c r="H313" s="309"/>
      <c r="I313" s="309"/>
      <c r="J313" s="309"/>
      <c r="K313" s="309"/>
      <c r="L313" s="320"/>
      <c r="M313" s="309"/>
      <c r="N313" s="309"/>
    </row>
    <row r="314" spans="2:14">
      <c r="B314" s="189"/>
      <c r="C314" s="309"/>
      <c r="D314" s="309"/>
      <c r="E314" s="309"/>
      <c r="F314" s="309"/>
      <c r="G314" s="309"/>
      <c r="H314" s="309"/>
      <c r="I314" s="309"/>
      <c r="J314" s="309"/>
      <c r="K314" s="309"/>
      <c r="L314" s="320"/>
      <c r="M314" s="309"/>
      <c r="N314" s="309"/>
    </row>
    <row r="315" spans="2:14">
      <c r="B315" s="310"/>
      <c r="C315" s="309"/>
      <c r="D315" s="309"/>
      <c r="E315" s="309"/>
      <c r="F315" s="309"/>
      <c r="G315" s="309"/>
      <c r="H315" s="309"/>
      <c r="I315" s="309"/>
      <c r="J315" s="309"/>
      <c r="K315" s="309"/>
      <c r="L315" s="320"/>
      <c r="M315" s="309"/>
      <c r="N315" s="309"/>
    </row>
    <row r="316" spans="2:14">
      <c r="B316" s="189"/>
      <c r="C316" s="309"/>
      <c r="D316" s="309"/>
      <c r="E316" s="309"/>
      <c r="F316" s="309"/>
      <c r="G316" s="309"/>
      <c r="H316" s="309"/>
      <c r="I316" s="309"/>
      <c r="J316" s="309"/>
      <c r="K316" s="309"/>
      <c r="L316" s="320"/>
      <c r="M316" s="309"/>
      <c r="N316" s="309"/>
    </row>
    <row r="317" spans="2:14">
      <c r="B317" s="189"/>
      <c r="C317" s="309"/>
      <c r="D317" s="309"/>
      <c r="E317" s="309"/>
      <c r="F317" s="309"/>
      <c r="G317" s="309"/>
      <c r="H317" s="309"/>
      <c r="I317" s="309"/>
      <c r="J317" s="309"/>
      <c r="K317" s="309"/>
      <c r="L317" s="320"/>
      <c r="M317" s="309"/>
      <c r="N317" s="309"/>
    </row>
    <row r="318" spans="2:14">
      <c r="B318" s="189"/>
      <c r="C318" s="309"/>
      <c r="D318" s="309"/>
      <c r="E318" s="309"/>
      <c r="F318" s="309"/>
      <c r="G318" s="309"/>
      <c r="H318" s="309"/>
      <c r="I318" s="309"/>
      <c r="J318" s="309"/>
      <c r="K318" s="309"/>
      <c r="L318" s="320"/>
      <c r="M318" s="309"/>
      <c r="N318" s="309"/>
    </row>
    <row r="319" spans="2:14">
      <c r="B319" s="176"/>
    </row>
    <row r="320" spans="2:14">
      <c r="B320" s="189"/>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sheetPr codeName="Blad3" enableFormatConditionsCalculation="0">
    <tabColor indexed="10"/>
  </sheetPr>
  <dimension ref="A1:AL43"/>
  <sheetViews>
    <sheetView workbookViewId="0">
      <pane xSplit="2" ySplit="1" topLeftCell="O13" activePane="bottomRight" state="frozen"/>
      <selection pane="topRight" activeCell="C1" sqref="C1"/>
      <selection pane="bottomLeft" activeCell="A2" sqref="A2"/>
      <selection pane="bottomRight" activeCell="AJ46" sqref="AJ46"/>
    </sheetView>
  </sheetViews>
  <sheetFormatPr defaultRowHeight="12.75"/>
  <cols>
    <col min="1" max="1" width="2.5703125" style="327" customWidth="1"/>
    <col min="2" max="2" width="27.5703125" style="139" customWidth="1"/>
    <col min="3" max="19" width="7.42578125" style="344" customWidth="1"/>
    <col min="20" max="20" width="4.85546875" style="148" customWidth="1"/>
    <col min="21" max="21" width="6" style="154" customWidth="1"/>
    <col min="22" max="38" width="5.42578125" style="139" customWidth="1"/>
    <col min="39" max="16384" width="9.140625" style="139"/>
  </cols>
  <sheetData>
    <row r="1" spans="1:38" s="156" customFormat="1" ht="13.5" thickBot="1">
      <c r="A1" s="330"/>
      <c r="B1" s="155" t="s">
        <v>59</v>
      </c>
      <c r="C1" s="335" t="s">
        <v>351</v>
      </c>
      <c r="D1" s="335" t="s">
        <v>330</v>
      </c>
      <c r="E1" s="335" t="s">
        <v>348</v>
      </c>
      <c r="F1" s="335" t="s">
        <v>309</v>
      </c>
      <c r="G1" s="335" t="s">
        <v>350</v>
      </c>
      <c r="H1" s="335" t="s">
        <v>354</v>
      </c>
      <c r="I1" s="335" t="s">
        <v>42</v>
      </c>
      <c r="J1" s="335" t="s">
        <v>347</v>
      </c>
      <c r="K1" s="335" t="s">
        <v>327</v>
      </c>
      <c r="L1" s="335" t="s">
        <v>332</v>
      </c>
      <c r="M1" s="335" t="s">
        <v>326</v>
      </c>
      <c r="N1" s="335" t="s">
        <v>346</v>
      </c>
      <c r="O1" s="335" t="s">
        <v>328</v>
      </c>
      <c r="P1" s="335" t="s">
        <v>331</v>
      </c>
      <c r="Q1" s="335" t="s">
        <v>349</v>
      </c>
      <c r="R1" s="335" t="s">
        <v>352</v>
      </c>
      <c r="S1" s="335" t="s">
        <v>329</v>
      </c>
      <c r="T1" s="260"/>
      <c r="U1" s="261"/>
      <c r="V1" s="155" t="str">
        <f t="shared" ref="V1:AL1" si="0">C1</f>
        <v>Matthijs</v>
      </c>
      <c r="W1" s="155" t="str">
        <f t="shared" si="0"/>
        <v>Peter</v>
      </c>
      <c r="X1" s="155" t="str">
        <f t="shared" si="0"/>
        <v>Wilem</v>
      </c>
      <c r="Y1" s="155" t="str">
        <f t="shared" si="0"/>
        <v>Frank</v>
      </c>
      <c r="Z1" s="155" t="str">
        <f t="shared" si="0"/>
        <v>Linda</v>
      </c>
      <c r="AA1" s="155" t="str">
        <f t="shared" si="0"/>
        <v>Gerard</v>
      </c>
      <c r="AB1" s="155" t="str">
        <f t="shared" si="0"/>
        <v>Lothar</v>
      </c>
      <c r="AC1" s="155" t="str">
        <f t="shared" si="0"/>
        <v>Angele</v>
      </c>
      <c r="AD1" s="155" t="str">
        <f t="shared" si="0"/>
        <v>Marjon</v>
      </c>
      <c r="AE1" s="155" t="str">
        <f t="shared" si="0"/>
        <v>Annita</v>
      </c>
      <c r="AF1" s="155" t="str">
        <f t="shared" si="0"/>
        <v>Dries</v>
      </c>
      <c r="AG1" s="155" t="str">
        <f t="shared" si="0"/>
        <v>Harro</v>
      </c>
      <c r="AH1" s="155" t="str">
        <f t="shared" si="0"/>
        <v>Leen</v>
      </c>
      <c r="AI1" s="155" t="str">
        <f t="shared" si="0"/>
        <v>Reindert</v>
      </c>
      <c r="AJ1" s="155" t="str">
        <f t="shared" si="0"/>
        <v>Joris</v>
      </c>
      <c r="AK1" s="155" t="str">
        <f t="shared" si="0"/>
        <v>Jolanthe</v>
      </c>
      <c r="AL1" s="155" t="str">
        <f t="shared" si="0"/>
        <v>Arjan</v>
      </c>
    </row>
    <row r="2" spans="1:38" hidden="1">
      <c r="A2" s="327">
        <v>1</v>
      </c>
      <c r="B2" s="141" t="str">
        <f t="shared" ref="B2:B19" si="1">VLOOKUP($A2,Wedstrijdnummers,6,0)&amp;"- "&amp;VLOOKUP($A2,Wedstrijdnummers,10,0)</f>
        <v>Polen- Griekenland</v>
      </c>
      <c r="C2" s="336">
        <f ca="1">IF(VLOOKUP($A2,INDIRECT(C$1&amp;"!$B$14:$P$89"),15,0)&lt;&gt;"",VLOOKUP($A2,INDIRECT(C$1&amp;"!$B$14:$P$89"),15,0)+C42-0.5,"")</f>
        <v>-0.31848888075155668</v>
      </c>
      <c r="D2" s="336">
        <f ca="1">IF(VLOOKUP($A2,INDIRECT(D$1&amp;"!$B$14:$P$89"),15,0)&lt;&gt;"",VLOOKUP($A2,INDIRECT(D$1&amp;"!$B$14:$P$89"),15,0)+D42-0.5,"")</f>
        <v>-0.12893978501461123</v>
      </c>
      <c r="E2" s="336">
        <f ca="1">IF(VLOOKUP($A2,INDIRECT(E$1&amp;"!$B$14:$P$89"),15,0)&lt;&gt;"",VLOOKUP($A2,INDIRECT(E$1&amp;"!$B$14:$P$89"),15,0)+E42-0.5,"")</f>
        <v>4.7120853753895764</v>
      </c>
      <c r="F2" s="336">
        <f ca="1">IF(VLOOKUP($A2,INDIRECT(F$1&amp;"!$B$14:$P$89"),15,0)&lt;&gt;"",VLOOKUP($A2,INDIRECT(F$1&amp;"!$B$14:$P$89"),15,0)+F42-0.5,"")</f>
        <v>0.24917070911468842</v>
      </c>
      <c r="G2" s="336">
        <f ca="1">IF(VLOOKUP($A2,INDIRECT(G$1&amp;"!$B$14:$P$89"),15,0)&lt;&gt;"",VLOOKUP($A2,INDIRECT(G$1&amp;"!$B$14:$P$89"),15,0)+G42-0.5,"")</f>
        <v>-0.16530352083387534</v>
      </c>
      <c r="H2" s="336">
        <f ca="1">IF(VLOOKUP($A2,INDIRECT(H$1&amp;"!$B$14:$P$89"),15,0)&lt;&gt;"",VLOOKUP($A2,INDIRECT(H$1&amp;"!$B$14:$P$89"),15,0)+H42-0.5,"")</f>
        <v>-0.24594959841316455</v>
      </c>
      <c r="I2" s="336">
        <f ca="1">IF(VLOOKUP($A2,INDIRECT(I$1&amp;"!$B$14:$P$89"),15,0)&lt;&gt;"",VLOOKUP($A2,INDIRECT(I$1&amp;"!$B$14:$P$89"),15,0)+I42-0.5,"")</f>
        <v>9.0734250399822525E-2</v>
      </c>
      <c r="J2" s="336">
        <f ca="1">IF(VLOOKUP($A2,INDIRECT(J$1&amp;"!$B$14:$P$89"),15,0)&lt;&gt;"",VLOOKUP($A2,INDIRECT(J$1&amp;"!$B$14:$P$89"),15,0)+J42-0.5,"")</f>
        <v>0.47939973347041764</v>
      </c>
      <c r="K2" s="336">
        <f ca="1">IF(VLOOKUP($A2,INDIRECT(K$1&amp;"!$B$14:$P$89"),15,0)&lt;&gt;"",VLOOKUP($A2,INDIRECT(K$1&amp;"!$B$14:$P$89"),15,0)+K42-0.5,"")</f>
        <v>0.23490925035912169</v>
      </c>
      <c r="L2" s="336">
        <f ca="1">IF(VLOOKUP($A2,INDIRECT(L$1&amp;"!$B$14:$P$89"),15,0)&lt;&gt;"",VLOOKUP($A2,INDIRECT(L$1&amp;"!$B$14:$P$89"),15,0)+L42-0.5,"")</f>
        <v>-0.3596315459578312</v>
      </c>
      <c r="M2" s="336">
        <f ca="1">IF(VLOOKUP($A2,INDIRECT(M$1&amp;"!$B$14:$P$89"),15,0)&lt;&gt;"",VLOOKUP($A2,INDIRECT(M$1&amp;"!$B$14:$P$89"),15,0)+M42-0.5,"")</f>
        <v>-0.22852733740130837</v>
      </c>
      <c r="N2" s="336">
        <f ca="1">IF(VLOOKUP($A2,INDIRECT(N$1&amp;"!$B$14:$P$89"),15,0)&lt;&gt;"",VLOOKUP($A2,INDIRECT(N$1&amp;"!$B$14:$P$89"),15,0)+N42-0.5,"")</f>
        <v>5.1158161440370762</v>
      </c>
      <c r="O2" s="336">
        <f ca="1">IF(VLOOKUP($A2,INDIRECT(O$1&amp;"!$B$14:$P$89"),15,0)&lt;&gt;"",VLOOKUP($A2,INDIRECT(O$1&amp;"!$B$14:$P$89"),15,0)+O42-0.5,"")</f>
        <v>-4.2250428311487731E-2</v>
      </c>
      <c r="P2" s="336">
        <f ca="1">IF(VLOOKUP($A2,INDIRECT(P$1&amp;"!$B$14:$P$89"),15,0)&lt;&gt;"",VLOOKUP($A2,INDIRECT(P$1&amp;"!$B$14:$P$89"),15,0)+P42-0.5,"")</f>
        <v>-0.21652728329087712</v>
      </c>
      <c r="Q2" s="336">
        <f ca="1">IF(VLOOKUP($A2,INDIRECT(Q$1&amp;"!$B$14:$P$89"),15,0)&lt;&gt;"",VLOOKUP($A2,INDIRECT(Q$1&amp;"!$B$14:$P$89"),15,0)+Q42-0.5,"")</f>
        <v>-0.48541126835154413</v>
      </c>
      <c r="R2" s="336">
        <f ca="1">IF(VLOOKUP($A2,INDIRECT(R$1&amp;"!$B$14:$P$89"),15,0)&lt;&gt;"",VLOOKUP($A2,INDIRECT(R$1&amp;"!$B$14:$P$89"),15,0)+R42-0.5,"")</f>
        <v>10.494860756140673</v>
      </c>
      <c r="S2" s="336">
        <f ca="1">IF(VLOOKUP($A2,INDIRECT(S$1&amp;"!$B$14:$P$89"),15,0)&lt;&gt;"",VLOOKUP($A2,INDIRECT(S$1&amp;"!$B$14:$P$89"),15,0)+S42-0.5,"")</f>
        <v>-0.39147158013505345</v>
      </c>
      <c r="T2" s="148">
        <f t="shared" ref="T2:T39" ca="1" si="2">AVERAGE(C2:S2)</f>
        <v>1.1055573523794158</v>
      </c>
      <c r="U2" s="157">
        <f ca="1">T2</f>
        <v>1.1055573523794158</v>
      </c>
      <c r="V2" s="158">
        <f t="shared" ref="V2:V39" ca="1" si="3">IF(C2&lt;&gt;"",C2-$T2,"")</f>
        <v>-1.4240462331309724</v>
      </c>
      <c r="W2" s="158">
        <f t="shared" ref="W2:W39" ca="1" si="4">IF(D2&lt;&gt;"",D2-$T2,"")</f>
        <v>-1.234497137394027</v>
      </c>
      <c r="X2" s="158">
        <f t="shared" ref="X2:X39" ca="1" si="5">IF(E2&lt;&gt;"",E2-$T2,"")</f>
        <v>3.6065280230101608</v>
      </c>
      <c r="Y2" s="158">
        <f t="shared" ref="Y2:Y39" ca="1" si="6">IF(F2&lt;&gt;"",F2-$T2,"")</f>
        <v>-0.85638664326472735</v>
      </c>
      <c r="Z2" s="158">
        <f t="shared" ref="Z2:Z39" ca="1" si="7">IF(G2&lt;&gt;"",G2-$T2,"")</f>
        <v>-1.2708608732132911</v>
      </c>
      <c r="AA2" s="158">
        <f t="shared" ref="AA2:AA39" ca="1" si="8">IF(H2&lt;&gt;"",H2-$T2,"")</f>
        <v>-1.3515069507925803</v>
      </c>
      <c r="AB2" s="158">
        <f t="shared" ref="AB2:AB39" ca="1" si="9">IF(I2&lt;&gt;"",I2-$T2,"")</f>
        <v>-1.0148231019795932</v>
      </c>
      <c r="AC2" s="158">
        <f t="shared" ref="AC2:AC39" ca="1" si="10">IF(J2&lt;&gt;"",J2-$T2,"")</f>
        <v>-0.62615761890899813</v>
      </c>
      <c r="AD2" s="158">
        <f t="shared" ref="AD2:AD39" ca="1" si="11">IF(K2&lt;&gt;"",K2-$T2,"")</f>
        <v>-0.87064810202029408</v>
      </c>
      <c r="AE2" s="158">
        <f t="shared" ref="AE2:AE39" ca="1" si="12">IF(L2&lt;&gt;"",L2-$T2,"")</f>
        <v>-1.465188898337247</v>
      </c>
      <c r="AF2" s="158">
        <f t="shared" ref="AF2:AF39" ca="1" si="13">IF(M2&lt;&gt;"",M2-$T2,"")</f>
        <v>-1.3340846897807241</v>
      </c>
      <c r="AG2" s="158">
        <f t="shared" ref="AG2:AG39" ca="1" si="14">IF(N2&lt;&gt;"",N2-$T2,"")</f>
        <v>4.0102587916576606</v>
      </c>
      <c r="AH2" s="158">
        <f t="shared" ref="AH2:AH39" ca="1" si="15">IF(O2&lt;&gt;"",O2-$T2,"")</f>
        <v>-1.1478077806909035</v>
      </c>
      <c r="AI2" s="158">
        <f t="shared" ref="AI2:AI39" ca="1" si="16">IF(P2&lt;&gt;"",P2-$T2,"")</f>
        <v>-1.3220846356702929</v>
      </c>
      <c r="AJ2" s="158">
        <f t="shared" ref="AJ2:AJ39" ca="1" si="17">IF(Q2&lt;&gt;"",Q2-$T2,"")</f>
        <v>-1.5909686207309599</v>
      </c>
      <c r="AK2" s="158">
        <f t="shared" ref="AK2:AK39" ca="1" si="18">IF(R2&lt;&gt;"",R2-$T2,"")</f>
        <v>9.3893034037612573</v>
      </c>
      <c r="AL2" s="158">
        <f t="shared" ref="AL2:AL39" ca="1" si="19">IF(S2&lt;&gt;"",S2-$T2,"")</f>
        <v>-1.4970289325144692</v>
      </c>
    </row>
    <row r="3" spans="1:38" hidden="1">
      <c r="A3" s="327">
        <v>2</v>
      </c>
      <c r="B3" s="142" t="str">
        <f t="shared" si="1"/>
        <v>Rusland- Tsjechië</v>
      </c>
      <c r="C3" s="337">
        <f ca="1">IF(VLOOKUP($A3,INDIRECT(C$1&amp;"!$B$14:$P$89"),15,0)&lt;&gt;"",VLOOKUP($A3,INDIRECT(C$1&amp;"!$B$14:$P$89"),15,0)+C2,"")</f>
        <v>4.6815111192484435</v>
      </c>
      <c r="D3" s="337">
        <f ca="1">IF(VLOOKUP($A3,INDIRECT(D$1&amp;"!$B$14:$P$89"),15,0)&lt;&gt;"",VLOOKUP($A3,INDIRECT(D$1&amp;"!$B$14:$P$89"),15,0)+D2,"")</f>
        <v>4.8710602149853885</v>
      </c>
      <c r="E3" s="337">
        <f ca="1">IF(VLOOKUP($A3,INDIRECT(E$1&amp;"!$B$14:$P$89"),15,0)&lt;&gt;"",VLOOKUP($A3,INDIRECT(E$1&amp;"!$B$14:$P$89"),15,0)+E2,"")</f>
        <v>9.7120853753895773</v>
      </c>
      <c r="F3" s="337">
        <f ca="1">IF(VLOOKUP($A3,INDIRECT(F$1&amp;"!$B$14:$P$89"),15,0)&lt;&gt;"",VLOOKUP($A3,INDIRECT(F$1&amp;"!$B$14:$P$89"),15,0)+F2,"")</f>
        <v>5.2491707091146882</v>
      </c>
      <c r="G3" s="337">
        <f ca="1">IF(VLOOKUP($A3,INDIRECT(G$1&amp;"!$B$14:$P$89"),15,0)&lt;&gt;"",VLOOKUP($A3,INDIRECT(G$1&amp;"!$B$14:$P$89"),15,0)+G2,"")</f>
        <v>-0.16530352083387534</v>
      </c>
      <c r="H3" s="337">
        <f ca="1">IF(VLOOKUP($A3,INDIRECT(H$1&amp;"!$B$14:$P$89"),15,0)&lt;&gt;"",VLOOKUP($A3,INDIRECT(H$1&amp;"!$B$14:$P$89"),15,0)+H2,"")</f>
        <v>4.7540504015868352</v>
      </c>
      <c r="I3" s="337">
        <f ca="1">IF(VLOOKUP($A3,INDIRECT(I$1&amp;"!$B$14:$P$89"),15,0)&lt;&gt;"",VLOOKUP($A3,INDIRECT(I$1&amp;"!$B$14:$P$89"),15,0)+I2,"")</f>
        <v>5.090734250399823</v>
      </c>
      <c r="J3" s="337">
        <f ca="1">IF(VLOOKUP($A3,INDIRECT(J$1&amp;"!$B$14:$P$89"),15,0)&lt;&gt;"",VLOOKUP($A3,INDIRECT(J$1&amp;"!$B$14:$P$89"),15,0)+J2,"")</f>
        <v>0.47939973347041764</v>
      </c>
      <c r="K3" s="337">
        <f ca="1">IF(VLOOKUP($A3,INDIRECT(K$1&amp;"!$B$14:$P$89"),15,0)&lt;&gt;"",VLOOKUP($A3,INDIRECT(K$1&amp;"!$B$14:$P$89"),15,0)+K2,"")</f>
        <v>5.2349092503591219</v>
      </c>
      <c r="L3" s="337">
        <f ca="1">IF(VLOOKUP($A3,INDIRECT(L$1&amp;"!$B$14:$P$89"),15,0)&lt;&gt;"",VLOOKUP($A3,INDIRECT(L$1&amp;"!$B$14:$P$89"),15,0)+L2,"")</f>
        <v>-0.3596315459578312</v>
      </c>
      <c r="M3" s="337">
        <f ca="1">IF(VLOOKUP($A3,INDIRECT(M$1&amp;"!$B$14:$P$89"),15,0)&lt;&gt;"",VLOOKUP($A3,INDIRECT(M$1&amp;"!$B$14:$P$89"),15,0)+M2,"")</f>
        <v>4.7714726625986916</v>
      </c>
      <c r="N3" s="337">
        <f ca="1">IF(VLOOKUP($A3,INDIRECT(N$1&amp;"!$B$14:$P$89"),15,0)&lt;&gt;"",VLOOKUP($A3,INDIRECT(N$1&amp;"!$B$14:$P$89"),15,0)+N2,"")</f>
        <v>5.1158161440370762</v>
      </c>
      <c r="O3" s="337">
        <f ca="1">IF(VLOOKUP($A3,INDIRECT(O$1&amp;"!$B$14:$P$89"),15,0)&lt;&gt;"",VLOOKUP($A3,INDIRECT(O$1&amp;"!$B$14:$P$89"),15,0)+O2,"")</f>
        <v>4.9577495716885123</v>
      </c>
      <c r="P3" s="337">
        <f ca="1">IF(VLOOKUP($A3,INDIRECT(P$1&amp;"!$B$14:$P$89"),15,0)&lt;&gt;"",VLOOKUP($A3,INDIRECT(P$1&amp;"!$B$14:$P$89"),15,0)+P2,"")</f>
        <v>-0.21652728329087712</v>
      </c>
      <c r="Q3" s="337">
        <f ca="1">IF(VLOOKUP($A3,INDIRECT(Q$1&amp;"!$B$14:$P$89"),15,0)&lt;&gt;"",VLOOKUP($A3,INDIRECT(Q$1&amp;"!$B$14:$P$89"),15,0)+Q2,"")</f>
        <v>4.5145887316484554</v>
      </c>
      <c r="R3" s="337">
        <f ca="1">IF(VLOOKUP($A3,INDIRECT(R$1&amp;"!$B$14:$P$89"),15,0)&lt;&gt;"",VLOOKUP($A3,INDIRECT(R$1&amp;"!$B$14:$P$89"),15,0)+R2,"")</f>
        <v>15.494860756140673</v>
      </c>
      <c r="S3" s="337">
        <f ca="1">IF(VLOOKUP($A3,INDIRECT(S$1&amp;"!$B$14:$P$89"),15,0)&lt;&gt;"",VLOOKUP($A3,INDIRECT(S$1&amp;"!$B$14:$P$89"),15,0)+S2,"")</f>
        <v>4.6085284198649461</v>
      </c>
      <c r="T3" s="148">
        <f t="shared" ca="1" si="2"/>
        <v>4.6349691170852978</v>
      </c>
      <c r="U3" s="157">
        <f t="shared" ref="U3:U20" ca="1" si="20">T3-T2</f>
        <v>3.5294117647058822</v>
      </c>
      <c r="V3" s="158">
        <f t="shared" ca="1" si="3"/>
        <v>4.6542002163145746E-2</v>
      </c>
      <c r="W3" s="158">
        <f t="shared" ca="1" si="4"/>
        <v>0.23609109790009075</v>
      </c>
      <c r="X3" s="158">
        <f t="shared" ca="1" si="5"/>
        <v>5.0771162583042795</v>
      </c>
      <c r="Y3" s="158">
        <f t="shared" ca="1" si="6"/>
        <v>0.6142015920293904</v>
      </c>
      <c r="Z3" s="158">
        <f t="shared" ca="1" si="7"/>
        <v>-4.8002726379191731</v>
      </c>
      <c r="AA3" s="158">
        <f t="shared" ca="1" si="8"/>
        <v>0.11908128450153743</v>
      </c>
      <c r="AB3" s="158">
        <f t="shared" ca="1" si="9"/>
        <v>0.45576513331452517</v>
      </c>
      <c r="AC3" s="158">
        <f t="shared" ca="1" si="10"/>
        <v>-4.1555693836148802</v>
      </c>
      <c r="AD3" s="158">
        <f t="shared" ca="1" si="11"/>
        <v>0.59994013327382412</v>
      </c>
      <c r="AE3" s="158">
        <f t="shared" ca="1" si="12"/>
        <v>-4.994600663043129</v>
      </c>
      <c r="AF3" s="158">
        <f t="shared" ca="1" si="13"/>
        <v>0.13650354551339383</v>
      </c>
      <c r="AG3" s="158">
        <f t="shared" ca="1" si="14"/>
        <v>0.48084702695177839</v>
      </c>
      <c r="AH3" s="158">
        <f t="shared" ca="1" si="15"/>
        <v>0.32278045460321447</v>
      </c>
      <c r="AI3" s="158">
        <f t="shared" ca="1" si="16"/>
        <v>-4.8514964003761749</v>
      </c>
      <c r="AJ3" s="158">
        <f t="shared" ca="1" si="17"/>
        <v>-0.12038038543684237</v>
      </c>
      <c r="AK3" s="158">
        <f t="shared" ca="1" si="18"/>
        <v>10.859891639055375</v>
      </c>
      <c r="AL3" s="158">
        <f t="shared" ca="1" si="19"/>
        <v>-2.6440697220351694E-2</v>
      </c>
    </row>
    <row r="4" spans="1:38" hidden="1">
      <c r="A4" s="327">
        <v>3</v>
      </c>
      <c r="B4" s="141" t="str">
        <f t="shared" si="1"/>
        <v>Nederland- Denemarken</v>
      </c>
      <c r="C4" s="336">
        <f ca="1">IF(VLOOKUP($A4,INDIRECT(C$1&amp;"!$B$14:$P$89"),15,0)&lt;&gt;"",VLOOKUP($A4,INDIRECT(C$1&amp;"!$B$14:$P$89"),15,0)+C3,"")</f>
        <v>4.6815111192484435</v>
      </c>
      <c r="D4" s="336">
        <f ca="1">IF(VLOOKUP($A4,INDIRECT(D$1&amp;"!$B$14:$P$89"),15,0)&lt;&gt;"",VLOOKUP($A4,INDIRECT(D$1&amp;"!$B$14:$P$89"),15,0)+D3,"")</f>
        <v>4.8710602149853885</v>
      </c>
      <c r="E4" s="336">
        <f ca="1">IF(VLOOKUP($A4,INDIRECT(E$1&amp;"!$B$14:$P$89"),15,0)&lt;&gt;"",VLOOKUP($A4,INDIRECT(E$1&amp;"!$B$14:$P$89"),15,0)+E3,"")</f>
        <v>9.7120853753895773</v>
      </c>
      <c r="F4" s="336">
        <f ca="1">IF(VLOOKUP($A4,INDIRECT(F$1&amp;"!$B$14:$P$89"),15,0)&lt;&gt;"",VLOOKUP($A4,INDIRECT(F$1&amp;"!$B$14:$P$89"),15,0)+F3,"")</f>
        <v>5.2491707091146882</v>
      </c>
      <c r="G4" s="336">
        <f ca="1">IF(VLOOKUP($A4,INDIRECT(G$1&amp;"!$B$14:$P$89"),15,0)&lt;&gt;"",VLOOKUP($A4,INDIRECT(G$1&amp;"!$B$14:$P$89"),15,0)+G3,"")</f>
        <v>-0.16530352083387534</v>
      </c>
      <c r="H4" s="336">
        <f ca="1">IF(VLOOKUP($A4,INDIRECT(H$1&amp;"!$B$14:$P$89"),15,0)&lt;&gt;"",VLOOKUP($A4,INDIRECT(H$1&amp;"!$B$14:$P$89"),15,0)+H3,"")</f>
        <v>4.7540504015868352</v>
      </c>
      <c r="I4" s="336">
        <f ca="1">IF(VLOOKUP($A4,INDIRECT(I$1&amp;"!$B$14:$P$89"),15,0)&lt;&gt;"",VLOOKUP($A4,INDIRECT(I$1&amp;"!$B$14:$P$89"),15,0)+I3,"")</f>
        <v>5.090734250399823</v>
      </c>
      <c r="J4" s="336">
        <f ca="1">IF(VLOOKUP($A4,INDIRECT(J$1&amp;"!$B$14:$P$89"),15,0)&lt;&gt;"",VLOOKUP($A4,INDIRECT(J$1&amp;"!$B$14:$P$89"),15,0)+J3,"")</f>
        <v>0.47939973347041764</v>
      </c>
      <c r="K4" s="336">
        <f ca="1">IF(VLOOKUP($A4,INDIRECT(K$1&amp;"!$B$14:$P$89"),15,0)&lt;&gt;"",VLOOKUP($A4,INDIRECT(K$1&amp;"!$B$14:$P$89"),15,0)+K3,"")</f>
        <v>5.2349092503591219</v>
      </c>
      <c r="L4" s="336">
        <f ca="1">IF(VLOOKUP($A4,INDIRECT(L$1&amp;"!$B$14:$P$89"),15,0)&lt;&gt;"",VLOOKUP($A4,INDIRECT(L$1&amp;"!$B$14:$P$89"),15,0)+L3,"")</f>
        <v>-0.3596315459578312</v>
      </c>
      <c r="M4" s="336">
        <f ca="1">IF(VLOOKUP($A4,INDIRECT(M$1&amp;"!$B$14:$P$89"),15,0)&lt;&gt;"",VLOOKUP($A4,INDIRECT(M$1&amp;"!$B$14:$P$89"),15,0)+M3,"")</f>
        <v>4.7714726625986916</v>
      </c>
      <c r="N4" s="336">
        <f ca="1">IF(VLOOKUP($A4,INDIRECT(N$1&amp;"!$B$14:$P$89"),15,0)&lt;&gt;"",VLOOKUP($A4,INDIRECT(N$1&amp;"!$B$14:$P$89"),15,0)+N3,"")</f>
        <v>5.1158161440370762</v>
      </c>
      <c r="O4" s="336">
        <f ca="1">IF(VLOOKUP($A4,INDIRECT(O$1&amp;"!$B$14:$P$89"),15,0)&lt;&gt;"",VLOOKUP($A4,INDIRECT(O$1&amp;"!$B$14:$P$89"),15,0)+O3,"")</f>
        <v>4.9577495716885123</v>
      </c>
      <c r="P4" s="336">
        <f ca="1">IF(VLOOKUP($A4,INDIRECT(P$1&amp;"!$B$14:$P$89"),15,0)&lt;&gt;"",VLOOKUP($A4,INDIRECT(P$1&amp;"!$B$14:$P$89"),15,0)+P3,"")</f>
        <v>-0.21652728329087712</v>
      </c>
      <c r="Q4" s="336">
        <f ca="1">IF(VLOOKUP($A4,INDIRECT(Q$1&amp;"!$B$14:$P$89"),15,0)&lt;&gt;"",VLOOKUP($A4,INDIRECT(Q$1&amp;"!$B$14:$P$89"),15,0)+Q3,"")</f>
        <v>4.5145887316484554</v>
      </c>
      <c r="R4" s="336">
        <f ca="1">IF(VLOOKUP($A4,INDIRECT(R$1&amp;"!$B$14:$P$89"),15,0)&lt;&gt;"",VLOOKUP($A4,INDIRECT(R$1&amp;"!$B$14:$P$89"),15,0)+R3,"")</f>
        <v>15.494860756140673</v>
      </c>
      <c r="S4" s="336">
        <f ca="1">IF(VLOOKUP($A4,INDIRECT(S$1&amp;"!$B$14:$P$89"),15,0)&lt;&gt;"",VLOOKUP($A4,INDIRECT(S$1&amp;"!$B$14:$P$89"),15,0)+S3,"")</f>
        <v>4.6085284198649461</v>
      </c>
      <c r="T4" s="148">
        <f t="shared" ca="1" si="2"/>
        <v>4.6349691170852978</v>
      </c>
      <c r="U4" s="157">
        <f t="shared" ca="1" si="20"/>
        <v>0</v>
      </c>
      <c r="V4" s="158">
        <f t="shared" ca="1" si="3"/>
        <v>4.6542002163145746E-2</v>
      </c>
      <c r="W4" s="158">
        <f t="shared" ca="1" si="4"/>
        <v>0.23609109790009075</v>
      </c>
      <c r="X4" s="158">
        <f t="shared" ca="1" si="5"/>
        <v>5.0771162583042795</v>
      </c>
      <c r="Y4" s="158">
        <f t="shared" ca="1" si="6"/>
        <v>0.6142015920293904</v>
      </c>
      <c r="Z4" s="158">
        <f t="shared" ca="1" si="7"/>
        <v>-4.8002726379191731</v>
      </c>
      <c r="AA4" s="158">
        <f t="shared" ca="1" si="8"/>
        <v>0.11908128450153743</v>
      </c>
      <c r="AB4" s="158">
        <f t="shared" ca="1" si="9"/>
        <v>0.45576513331452517</v>
      </c>
      <c r="AC4" s="158">
        <f t="shared" ca="1" si="10"/>
        <v>-4.1555693836148802</v>
      </c>
      <c r="AD4" s="158">
        <f t="shared" ca="1" si="11"/>
        <v>0.59994013327382412</v>
      </c>
      <c r="AE4" s="158">
        <f t="shared" ca="1" si="12"/>
        <v>-4.994600663043129</v>
      </c>
      <c r="AF4" s="158">
        <f t="shared" ca="1" si="13"/>
        <v>0.13650354551339383</v>
      </c>
      <c r="AG4" s="158">
        <f t="shared" ca="1" si="14"/>
        <v>0.48084702695177839</v>
      </c>
      <c r="AH4" s="158">
        <f t="shared" ca="1" si="15"/>
        <v>0.32278045460321447</v>
      </c>
      <c r="AI4" s="158">
        <f t="shared" ca="1" si="16"/>
        <v>-4.8514964003761749</v>
      </c>
      <c r="AJ4" s="158">
        <f t="shared" ca="1" si="17"/>
        <v>-0.12038038543684237</v>
      </c>
      <c r="AK4" s="158">
        <f t="shared" ca="1" si="18"/>
        <v>10.859891639055375</v>
      </c>
      <c r="AL4" s="158">
        <f t="shared" ca="1" si="19"/>
        <v>-2.6440697220351694E-2</v>
      </c>
    </row>
    <row r="5" spans="1:38" ht="14.25" hidden="1" customHeight="1">
      <c r="A5" s="327">
        <v>4</v>
      </c>
      <c r="B5" s="142" t="str">
        <f t="shared" si="1"/>
        <v>Duitsland- Portugal</v>
      </c>
      <c r="C5" s="337">
        <f ca="1">IF(VLOOKUP($A5,INDIRECT(C$1&amp;"!$B$14:$P$89"),15,0)&lt;&gt;"",VLOOKUP($A5,INDIRECT(C$1&amp;"!$B$14:$P$89"),15,0)+C4,"")</f>
        <v>14.681511119248444</v>
      </c>
      <c r="D5" s="337">
        <f ca="1">IF(VLOOKUP($A5,INDIRECT(D$1&amp;"!$B$14:$P$89"),15,0)&lt;&gt;"",VLOOKUP($A5,INDIRECT(D$1&amp;"!$B$14:$P$89"),15,0)+D4,"")</f>
        <v>4.8710602149853885</v>
      </c>
      <c r="E5" s="337">
        <f ca="1">IF(VLOOKUP($A5,INDIRECT(E$1&amp;"!$B$14:$P$89"),15,0)&lt;&gt;"",VLOOKUP($A5,INDIRECT(E$1&amp;"!$B$14:$P$89"),15,0)+E4,"")</f>
        <v>14.712085375389577</v>
      </c>
      <c r="F5" s="337">
        <f ca="1">IF(VLOOKUP($A5,INDIRECT(F$1&amp;"!$B$14:$P$89"),15,0)&lt;&gt;"",VLOOKUP($A5,INDIRECT(F$1&amp;"!$B$14:$P$89"),15,0)+F4,"")</f>
        <v>10.249170709114688</v>
      </c>
      <c r="G5" s="337">
        <f ca="1">IF(VLOOKUP($A5,INDIRECT(G$1&amp;"!$B$14:$P$89"),15,0)&lt;&gt;"",VLOOKUP($A5,INDIRECT(G$1&amp;"!$B$14:$P$89"),15,0)+G4,"")</f>
        <v>-0.16530352083387534</v>
      </c>
      <c r="H5" s="337">
        <f ca="1">IF(VLOOKUP($A5,INDIRECT(H$1&amp;"!$B$14:$P$89"),15,0)&lt;&gt;"",VLOOKUP($A5,INDIRECT(H$1&amp;"!$B$14:$P$89"),15,0)+H4,"")</f>
        <v>9.7540504015868343</v>
      </c>
      <c r="I5" s="337">
        <f ca="1">IF(VLOOKUP($A5,INDIRECT(I$1&amp;"!$B$14:$P$89"),15,0)&lt;&gt;"",VLOOKUP($A5,INDIRECT(I$1&amp;"!$B$14:$P$89"),15,0)+I4,"")</f>
        <v>10.090734250399823</v>
      </c>
      <c r="J5" s="337">
        <f ca="1">IF(VLOOKUP($A5,INDIRECT(J$1&amp;"!$B$14:$P$89"),15,0)&lt;&gt;"",VLOOKUP($A5,INDIRECT(J$1&amp;"!$B$14:$P$89"),15,0)+J4,"")</f>
        <v>5.4793997334704176</v>
      </c>
      <c r="K5" s="337">
        <f ca="1">IF(VLOOKUP($A5,INDIRECT(K$1&amp;"!$B$14:$P$89"),15,0)&lt;&gt;"",VLOOKUP($A5,INDIRECT(K$1&amp;"!$B$14:$P$89"),15,0)+K4,"")</f>
        <v>10.234909250359122</v>
      </c>
      <c r="L5" s="337">
        <f ca="1">IF(VLOOKUP($A5,INDIRECT(L$1&amp;"!$B$14:$P$89"),15,0)&lt;&gt;"",VLOOKUP($A5,INDIRECT(L$1&amp;"!$B$14:$P$89"),15,0)+L4,"")</f>
        <v>-0.3596315459578312</v>
      </c>
      <c r="M5" s="337">
        <f ca="1">IF(VLOOKUP($A5,INDIRECT(M$1&amp;"!$B$14:$P$89"),15,0)&lt;&gt;"",VLOOKUP($A5,INDIRECT(M$1&amp;"!$B$14:$P$89"),15,0)+M4,"")</f>
        <v>9.7714726625986916</v>
      </c>
      <c r="N5" s="337">
        <f ca="1">IF(VLOOKUP($A5,INDIRECT(N$1&amp;"!$B$14:$P$89"),15,0)&lt;&gt;"",VLOOKUP($A5,INDIRECT(N$1&amp;"!$B$14:$P$89"),15,0)+N4,"")</f>
        <v>10.115816144037076</v>
      </c>
      <c r="O5" s="337">
        <f ca="1">IF(VLOOKUP($A5,INDIRECT(O$1&amp;"!$B$14:$P$89"),15,0)&lt;&gt;"",VLOOKUP($A5,INDIRECT(O$1&amp;"!$B$14:$P$89"),15,0)+O4,"")</f>
        <v>9.9577495716885132</v>
      </c>
      <c r="P5" s="337">
        <f ca="1">IF(VLOOKUP($A5,INDIRECT(P$1&amp;"!$B$14:$P$89"),15,0)&lt;&gt;"",VLOOKUP($A5,INDIRECT(P$1&amp;"!$B$14:$P$89"),15,0)+P4,"")</f>
        <v>4.7834727167091229</v>
      </c>
      <c r="Q5" s="337">
        <f ca="1">IF(VLOOKUP($A5,INDIRECT(Q$1&amp;"!$B$14:$P$89"),15,0)&lt;&gt;"",VLOOKUP($A5,INDIRECT(Q$1&amp;"!$B$14:$P$89"),15,0)+Q4,"")</f>
        <v>4.5145887316484554</v>
      </c>
      <c r="R5" s="337">
        <f ca="1">IF(VLOOKUP($A5,INDIRECT(R$1&amp;"!$B$14:$P$89"),15,0)&lt;&gt;"",VLOOKUP($A5,INDIRECT(R$1&amp;"!$B$14:$P$89"),15,0)+R4,"")</f>
        <v>20.494860756140675</v>
      </c>
      <c r="S5" s="337">
        <f ca="1">IF(VLOOKUP($A5,INDIRECT(S$1&amp;"!$B$14:$P$89"),15,0)&lt;&gt;"",VLOOKUP($A5,INDIRECT(S$1&amp;"!$B$14:$P$89"),15,0)+S4,"")</f>
        <v>9.6085284198649461</v>
      </c>
      <c r="T5" s="148">
        <f t="shared" ca="1" si="2"/>
        <v>8.7526161759088286</v>
      </c>
      <c r="U5" s="157">
        <f t="shared" ca="1" si="20"/>
        <v>4.1176470588235308</v>
      </c>
      <c r="V5" s="158">
        <f t="shared" ca="1" si="3"/>
        <v>5.9288949433396159</v>
      </c>
      <c r="W5" s="158">
        <f t="shared" ca="1" si="4"/>
        <v>-3.88155596092344</v>
      </c>
      <c r="X5" s="158">
        <f t="shared" ca="1" si="5"/>
        <v>5.9594691994807487</v>
      </c>
      <c r="Y5" s="158">
        <f t="shared" ca="1" si="6"/>
        <v>1.4965545332058596</v>
      </c>
      <c r="Z5" s="158">
        <f t="shared" ca="1" si="7"/>
        <v>-8.9179196967427039</v>
      </c>
      <c r="AA5" s="158">
        <f t="shared" ca="1" si="8"/>
        <v>1.0014342256780058</v>
      </c>
      <c r="AB5" s="158">
        <f t="shared" ca="1" si="9"/>
        <v>1.3381180744909944</v>
      </c>
      <c r="AC5" s="158">
        <f t="shared" ca="1" si="10"/>
        <v>-3.2732164424384109</v>
      </c>
      <c r="AD5" s="158">
        <f t="shared" ca="1" si="11"/>
        <v>1.4822930744502933</v>
      </c>
      <c r="AE5" s="158">
        <f t="shared" ca="1" si="12"/>
        <v>-9.1122477218666589</v>
      </c>
      <c r="AF5" s="158">
        <f t="shared" ca="1" si="13"/>
        <v>1.0188564866898631</v>
      </c>
      <c r="AG5" s="158">
        <f t="shared" ca="1" si="14"/>
        <v>1.3631999681282476</v>
      </c>
      <c r="AH5" s="158">
        <f t="shared" ca="1" si="15"/>
        <v>1.2051333957796846</v>
      </c>
      <c r="AI5" s="158">
        <f t="shared" ca="1" si="16"/>
        <v>-3.9691434591997057</v>
      </c>
      <c r="AJ5" s="158">
        <f t="shared" ca="1" si="17"/>
        <v>-4.2380274442603731</v>
      </c>
      <c r="AK5" s="158">
        <f t="shared" ca="1" si="18"/>
        <v>11.742244580231846</v>
      </c>
      <c r="AL5" s="158">
        <f t="shared" ca="1" si="19"/>
        <v>0.85591224395611754</v>
      </c>
    </row>
    <row r="6" spans="1:38" hidden="1">
      <c r="A6" s="327">
        <v>5</v>
      </c>
      <c r="B6" s="141" t="str">
        <f t="shared" si="1"/>
        <v>Spanje- Italië</v>
      </c>
      <c r="C6" s="336">
        <f ca="1">IF(VLOOKUP($A6,INDIRECT(C$1&amp;"!$B$14:$P$89"),15,0)&lt;&gt;"",VLOOKUP($A6,INDIRECT(C$1&amp;"!$B$14:$P$89"),15,0)+C5,"")</f>
        <v>14.681511119248444</v>
      </c>
      <c r="D6" s="336">
        <f ca="1">IF(VLOOKUP($A6,INDIRECT(D$1&amp;"!$B$14:$P$89"),15,0)&lt;&gt;"",VLOOKUP($A6,INDIRECT(D$1&amp;"!$B$14:$P$89"),15,0)+D5,"")</f>
        <v>9.8710602149853877</v>
      </c>
      <c r="E6" s="336">
        <f ca="1">IF(VLOOKUP($A6,INDIRECT(E$1&amp;"!$B$14:$P$89"),15,0)&lt;&gt;"",VLOOKUP($A6,INDIRECT(E$1&amp;"!$B$14:$P$89"),15,0)+E5,"")</f>
        <v>14.712085375389577</v>
      </c>
      <c r="F6" s="336">
        <f ca="1">IF(VLOOKUP($A6,INDIRECT(F$1&amp;"!$B$14:$P$89"),15,0)&lt;&gt;"",VLOOKUP($A6,INDIRECT(F$1&amp;"!$B$14:$P$89"),15,0)+F5,"")</f>
        <v>10.249170709114688</v>
      </c>
      <c r="G6" s="336">
        <f ca="1">IF(VLOOKUP($A6,INDIRECT(G$1&amp;"!$B$14:$P$89"),15,0)&lt;&gt;"",VLOOKUP($A6,INDIRECT(G$1&amp;"!$B$14:$P$89"),15,0)+G5,"")</f>
        <v>9.8346964791661247</v>
      </c>
      <c r="H6" s="336">
        <f ca="1">IF(VLOOKUP($A6,INDIRECT(H$1&amp;"!$B$14:$P$89"),15,0)&lt;&gt;"",VLOOKUP($A6,INDIRECT(H$1&amp;"!$B$14:$P$89"),15,0)+H5,"")</f>
        <v>19.754050401586834</v>
      </c>
      <c r="I6" s="336">
        <f ca="1">IF(VLOOKUP($A6,INDIRECT(I$1&amp;"!$B$14:$P$89"),15,0)&lt;&gt;"",VLOOKUP($A6,INDIRECT(I$1&amp;"!$B$14:$P$89"),15,0)+I5,"")</f>
        <v>20.090734250399823</v>
      </c>
      <c r="J6" s="336">
        <f ca="1">IF(VLOOKUP($A6,INDIRECT(J$1&amp;"!$B$14:$P$89"),15,0)&lt;&gt;"",VLOOKUP($A6,INDIRECT(J$1&amp;"!$B$14:$P$89"),15,0)+J5,"")</f>
        <v>5.4793997334704176</v>
      </c>
      <c r="K6" s="336">
        <f ca="1">IF(VLOOKUP($A6,INDIRECT(K$1&amp;"!$B$14:$P$89"),15,0)&lt;&gt;"",VLOOKUP($A6,INDIRECT(K$1&amp;"!$B$14:$P$89"),15,0)+K5,"")</f>
        <v>10.234909250359122</v>
      </c>
      <c r="L6" s="336">
        <f ca="1">IF(VLOOKUP($A6,INDIRECT(L$1&amp;"!$B$14:$P$89"),15,0)&lt;&gt;"",VLOOKUP($A6,INDIRECT(L$1&amp;"!$B$14:$P$89"),15,0)+L5,"")</f>
        <v>4.6403684540421688</v>
      </c>
      <c r="M6" s="336">
        <f ca="1">IF(VLOOKUP($A6,INDIRECT(M$1&amp;"!$B$14:$P$89"),15,0)&lt;&gt;"",VLOOKUP($A6,INDIRECT(M$1&amp;"!$B$14:$P$89"),15,0)+M5,"")</f>
        <v>9.7714726625986916</v>
      </c>
      <c r="N6" s="336">
        <f ca="1">IF(VLOOKUP($A6,INDIRECT(N$1&amp;"!$B$14:$P$89"),15,0)&lt;&gt;"",VLOOKUP($A6,INDIRECT(N$1&amp;"!$B$14:$P$89"),15,0)+N5,"")</f>
        <v>10.115816144037076</v>
      </c>
      <c r="O6" s="336">
        <f ca="1">IF(VLOOKUP($A6,INDIRECT(O$1&amp;"!$B$14:$P$89"),15,0)&lt;&gt;"",VLOOKUP($A6,INDIRECT(O$1&amp;"!$B$14:$P$89"),15,0)+O5,"")</f>
        <v>9.9577495716885132</v>
      </c>
      <c r="P6" s="336">
        <f ca="1">IF(VLOOKUP($A6,INDIRECT(P$1&amp;"!$B$14:$P$89"),15,0)&lt;&gt;"",VLOOKUP($A6,INDIRECT(P$1&amp;"!$B$14:$P$89"),15,0)+P5,"")</f>
        <v>4.7834727167091229</v>
      </c>
      <c r="Q6" s="336">
        <f ca="1">IF(VLOOKUP($A6,INDIRECT(Q$1&amp;"!$B$14:$P$89"),15,0)&lt;&gt;"",VLOOKUP($A6,INDIRECT(Q$1&amp;"!$B$14:$P$89"),15,0)+Q5,"")</f>
        <v>4.5145887316484554</v>
      </c>
      <c r="R6" s="336">
        <f ca="1">IF(VLOOKUP($A6,INDIRECT(R$1&amp;"!$B$14:$P$89"),15,0)&lt;&gt;"",VLOOKUP($A6,INDIRECT(R$1&amp;"!$B$14:$P$89"),15,0)+R5,"")</f>
        <v>20.494860756140675</v>
      </c>
      <c r="S6" s="336">
        <f ca="1">IF(VLOOKUP($A6,INDIRECT(S$1&amp;"!$B$14:$P$89"),15,0)&lt;&gt;"",VLOOKUP($A6,INDIRECT(S$1&amp;"!$B$14:$P$89"),15,0)+S5,"")</f>
        <v>9.6085284198649461</v>
      </c>
      <c r="T6" s="148">
        <f t="shared" ca="1" si="2"/>
        <v>11.105557352379414</v>
      </c>
      <c r="U6" s="157">
        <f t="shared" ca="1" si="20"/>
        <v>2.3529411764705852</v>
      </c>
      <c r="V6" s="158">
        <f t="shared" ca="1" si="3"/>
        <v>3.5759537668690307</v>
      </c>
      <c r="W6" s="158">
        <f t="shared" ca="1" si="4"/>
        <v>-1.2344971373940261</v>
      </c>
      <c r="X6" s="158">
        <f t="shared" ca="1" si="5"/>
        <v>3.6065280230101635</v>
      </c>
      <c r="Y6" s="158">
        <f t="shared" ca="1" si="6"/>
        <v>-0.85638664326472558</v>
      </c>
      <c r="Z6" s="158">
        <f t="shared" ca="1" si="7"/>
        <v>-1.2708608732132891</v>
      </c>
      <c r="AA6" s="158">
        <f t="shared" ca="1" si="8"/>
        <v>8.6484930492074206</v>
      </c>
      <c r="AB6" s="158">
        <f t="shared" ca="1" si="9"/>
        <v>8.9851768980204092</v>
      </c>
      <c r="AC6" s="158">
        <f t="shared" ca="1" si="10"/>
        <v>-5.6261576189089961</v>
      </c>
      <c r="AD6" s="158">
        <f t="shared" ca="1" si="11"/>
        <v>-0.87064810202029186</v>
      </c>
      <c r="AE6" s="158">
        <f t="shared" ca="1" si="12"/>
        <v>-6.465188898337245</v>
      </c>
      <c r="AF6" s="158">
        <f t="shared" ca="1" si="13"/>
        <v>-1.3340846897807221</v>
      </c>
      <c r="AG6" s="158">
        <f t="shared" ca="1" si="14"/>
        <v>-0.98974120834233759</v>
      </c>
      <c r="AH6" s="158">
        <f t="shared" ca="1" si="15"/>
        <v>-1.1478077806909006</v>
      </c>
      <c r="AI6" s="158">
        <f t="shared" ca="1" si="16"/>
        <v>-6.3220846356702909</v>
      </c>
      <c r="AJ6" s="158">
        <f t="shared" ca="1" si="17"/>
        <v>-6.5909686207309583</v>
      </c>
      <c r="AK6" s="158">
        <f t="shared" ca="1" si="18"/>
        <v>9.3893034037612608</v>
      </c>
      <c r="AL6" s="158">
        <f t="shared" ca="1" si="19"/>
        <v>-1.4970289325144677</v>
      </c>
    </row>
    <row r="7" spans="1:38" hidden="1">
      <c r="A7" s="327">
        <v>6</v>
      </c>
      <c r="B7" s="142" t="str">
        <f t="shared" si="1"/>
        <v>Ierland- Kroatië</v>
      </c>
      <c r="C7" s="337">
        <f ca="1">IF(VLOOKUP($A7,INDIRECT(C$1&amp;"!$B$14:$P$89"),15,0)&lt;&gt;"",VLOOKUP($A7,INDIRECT(C$1&amp;"!$B$14:$P$89"),15,0)+C6,"")</f>
        <v>19.681511119248444</v>
      </c>
      <c r="D7" s="337">
        <f ca="1">IF(VLOOKUP($A7,INDIRECT(D$1&amp;"!$B$14:$P$89"),15,0)&lt;&gt;"",VLOOKUP($A7,INDIRECT(D$1&amp;"!$B$14:$P$89"),15,0)+D6,"")</f>
        <v>14.871060214985388</v>
      </c>
      <c r="E7" s="337">
        <f ca="1">IF(VLOOKUP($A7,INDIRECT(E$1&amp;"!$B$14:$P$89"),15,0)&lt;&gt;"",VLOOKUP($A7,INDIRECT(E$1&amp;"!$B$14:$P$89"),15,0)+E6,"")</f>
        <v>19.712085375389577</v>
      </c>
      <c r="F7" s="337">
        <f ca="1">IF(VLOOKUP($A7,INDIRECT(F$1&amp;"!$B$14:$P$89"),15,0)&lt;&gt;"",VLOOKUP($A7,INDIRECT(F$1&amp;"!$B$14:$P$89"),15,0)+F6,"")</f>
        <v>15.249170709114688</v>
      </c>
      <c r="G7" s="337">
        <f ca="1">IF(VLOOKUP($A7,INDIRECT(G$1&amp;"!$B$14:$P$89"),15,0)&lt;&gt;"",VLOOKUP($A7,INDIRECT(G$1&amp;"!$B$14:$P$89"),15,0)+G6,"")</f>
        <v>14.834696479166125</v>
      </c>
      <c r="H7" s="337">
        <f ca="1">IF(VLOOKUP($A7,INDIRECT(H$1&amp;"!$B$14:$P$89"),15,0)&lt;&gt;"",VLOOKUP($A7,INDIRECT(H$1&amp;"!$B$14:$P$89"),15,0)+H6,"")</f>
        <v>19.754050401586834</v>
      </c>
      <c r="I7" s="337">
        <f ca="1">IF(VLOOKUP($A7,INDIRECT(I$1&amp;"!$B$14:$P$89"),15,0)&lt;&gt;"",VLOOKUP($A7,INDIRECT(I$1&amp;"!$B$14:$P$89"),15,0)+I6,"")</f>
        <v>20.090734250399823</v>
      </c>
      <c r="J7" s="337">
        <f ca="1">IF(VLOOKUP($A7,INDIRECT(J$1&amp;"!$B$14:$P$89"),15,0)&lt;&gt;"",VLOOKUP($A7,INDIRECT(J$1&amp;"!$B$14:$P$89"),15,0)+J6,"")</f>
        <v>10.479399733470418</v>
      </c>
      <c r="K7" s="337">
        <f ca="1">IF(VLOOKUP($A7,INDIRECT(K$1&amp;"!$B$14:$P$89"),15,0)&lt;&gt;"",VLOOKUP($A7,INDIRECT(K$1&amp;"!$B$14:$P$89"),15,0)+K6,"")</f>
        <v>10.234909250359122</v>
      </c>
      <c r="L7" s="337">
        <f ca="1">IF(VLOOKUP($A7,INDIRECT(L$1&amp;"!$B$14:$P$89"),15,0)&lt;&gt;"",VLOOKUP($A7,INDIRECT(L$1&amp;"!$B$14:$P$89"),15,0)+L6,"")</f>
        <v>4.6403684540421688</v>
      </c>
      <c r="M7" s="337">
        <f ca="1">IF(VLOOKUP($A7,INDIRECT(M$1&amp;"!$B$14:$P$89"),15,0)&lt;&gt;"",VLOOKUP($A7,INDIRECT(M$1&amp;"!$B$14:$P$89"),15,0)+M6,"")</f>
        <v>14.771472662598692</v>
      </c>
      <c r="N7" s="337">
        <f ca="1">IF(VLOOKUP($A7,INDIRECT(N$1&amp;"!$B$14:$P$89"),15,0)&lt;&gt;"",VLOOKUP($A7,INDIRECT(N$1&amp;"!$B$14:$P$89"),15,0)+N6,"")</f>
        <v>10.115816144037076</v>
      </c>
      <c r="O7" s="337">
        <f ca="1">IF(VLOOKUP($A7,INDIRECT(O$1&amp;"!$B$14:$P$89"),15,0)&lt;&gt;"",VLOOKUP($A7,INDIRECT(O$1&amp;"!$B$14:$P$89"),15,0)+O6,"")</f>
        <v>14.957749571688513</v>
      </c>
      <c r="P7" s="337">
        <f ca="1">IF(VLOOKUP($A7,INDIRECT(P$1&amp;"!$B$14:$P$89"),15,0)&lt;&gt;"",VLOOKUP($A7,INDIRECT(P$1&amp;"!$B$14:$P$89"),15,0)+P6,"")</f>
        <v>4.7834727167091229</v>
      </c>
      <c r="Q7" s="337">
        <f ca="1">IF(VLOOKUP($A7,INDIRECT(Q$1&amp;"!$B$14:$P$89"),15,0)&lt;&gt;"",VLOOKUP($A7,INDIRECT(Q$1&amp;"!$B$14:$P$89"),15,0)+Q6,"")</f>
        <v>9.5145887316484554</v>
      </c>
      <c r="R7" s="337">
        <f ca="1">IF(VLOOKUP($A7,INDIRECT(R$1&amp;"!$B$14:$P$89"),15,0)&lt;&gt;"",VLOOKUP($A7,INDIRECT(R$1&amp;"!$B$14:$P$89"),15,0)+R6,"")</f>
        <v>20.494860756140675</v>
      </c>
      <c r="S7" s="337">
        <f ca="1">IF(VLOOKUP($A7,INDIRECT(S$1&amp;"!$B$14:$P$89"),15,0)&lt;&gt;"",VLOOKUP($A7,INDIRECT(S$1&amp;"!$B$14:$P$89"),15,0)+S6,"")</f>
        <v>9.6085284198649461</v>
      </c>
      <c r="T7" s="148">
        <f t="shared" ca="1" si="2"/>
        <v>13.752616175908827</v>
      </c>
      <c r="U7" s="157">
        <f t="shared" ca="1" si="20"/>
        <v>2.647058823529413</v>
      </c>
      <c r="V7" s="158">
        <f t="shared" ca="1" si="3"/>
        <v>5.9288949433396176</v>
      </c>
      <c r="W7" s="158">
        <f t="shared" ca="1" si="4"/>
        <v>1.1184440390765609</v>
      </c>
      <c r="X7" s="158">
        <f t="shared" ca="1" si="5"/>
        <v>5.9594691994807505</v>
      </c>
      <c r="Y7" s="158">
        <f t="shared" ca="1" si="6"/>
        <v>1.4965545332058614</v>
      </c>
      <c r="Z7" s="158">
        <f t="shared" ca="1" si="7"/>
        <v>1.0820803032572979</v>
      </c>
      <c r="AA7" s="158">
        <f t="shared" ca="1" si="8"/>
        <v>6.0014342256780076</v>
      </c>
      <c r="AB7" s="158">
        <f t="shared" ca="1" si="9"/>
        <v>6.3381180744909962</v>
      </c>
      <c r="AC7" s="158">
        <f t="shared" ca="1" si="10"/>
        <v>-3.2732164424384091</v>
      </c>
      <c r="AD7" s="158">
        <f t="shared" ca="1" si="11"/>
        <v>-3.5177069255497049</v>
      </c>
      <c r="AE7" s="158">
        <f t="shared" ca="1" si="12"/>
        <v>-9.1122477218666589</v>
      </c>
      <c r="AF7" s="158">
        <f t="shared" ca="1" si="13"/>
        <v>1.0188564866898648</v>
      </c>
      <c r="AG7" s="158">
        <f t="shared" ca="1" si="14"/>
        <v>-3.6368000318717506</v>
      </c>
      <c r="AH7" s="158">
        <f t="shared" ca="1" si="15"/>
        <v>1.2051333957796864</v>
      </c>
      <c r="AI7" s="158">
        <f t="shared" ca="1" si="16"/>
        <v>-8.969143459199703</v>
      </c>
      <c r="AJ7" s="158">
        <f t="shared" ca="1" si="17"/>
        <v>-4.2380274442603714</v>
      </c>
      <c r="AK7" s="158">
        <f t="shared" ca="1" si="18"/>
        <v>6.7422445802318478</v>
      </c>
      <c r="AL7" s="158">
        <f t="shared" ca="1" si="19"/>
        <v>-4.1440877560438807</v>
      </c>
    </row>
    <row r="8" spans="1:38" hidden="1">
      <c r="A8" s="327">
        <v>7</v>
      </c>
      <c r="B8" s="141" t="str">
        <f t="shared" si="1"/>
        <v>Frankrijk- Engeland</v>
      </c>
      <c r="C8" s="336">
        <f ca="1">IF(VLOOKUP($A8,INDIRECT(C$1&amp;"!$B$14:$P$89"),15,0)&lt;&gt;"",VLOOKUP($A8,INDIRECT(C$1&amp;"!$B$14:$P$89"),15,0)+C7,"")</f>
        <v>19.681511119248444</v>
      </c>
      <c r="D8" s="336">
        <f ca="1">IF(VLOOKUP($A8,INDIRECT(D$1&amp;"!$B$14:$P$89"),15,0)&lt;&gt;"",VLOOKUP($A8,INDIRECT(D$1&amp;"!$B$14:$P$89"),15,0)+D7,"")</f>
        <v>24.871060214985388</v>
      </c>
      <c r="E8" s="336">
        <f ca="1">IF(VLOOKUP($A8,INDIRECT(E$1&amp;"!$B$14:$P$89"),15,0)&lt;&gt;"",VLOOKUP($A8,INDIRECT(E$1&amp;"!$B$14:$P$89"),15,0)+E7,"")</f>
        <v>29.712085375389577</v>
      </c>
      <c r="F8" s="336">
        <f ca="1">IF(VLOOKUP($A8,INDIRECT(F$1&amp;"!$B$14:$P$89"),15,0)&lt;&gt;"",VLOOKUP($A8,INDIRECT(F$1&amp;"!$B$14:$P$89"),15,0)+F7,"")</f>
        <v>15.249170709114688</v>
      </c>
      <c r="G8" s="336">
        <f ca="1">IF(VLOOKUP($A8,INDIRECT(G$1&amp;"!$B$14:$P$89"),15,0)&lt;&gt;"",VLOOKUP($A8,INDIRECT(G$1&amp;"!$B$14:$P$89"),15,0)+G7,"")</f>
        <v>14.834696479166125</v>
      </c>
      <c r="H8" s="336">
        <f ca="1">IF(VLOOKUP($A8,INDIRECT(H$1&amp;"!$B$14:$P$89"),15,0)&lt;&gt;"",VLOOKUP($A8,INDIRECT(H$1&amp;"!$B$14:$P$89"),15,0)+H7,"")</f>
        <v>29.754050401586834</v>
      </c>
      <c r="I8" s="336">
        <f ca="1">IF(VLOOKUP($A8,INDIRECT(I$1&amp;"!$B$14:$P$89"),15,0)&lt;&gt;"",VLOOKUP($A8,INDIRECT(I$1&amp;"!$B$14:$P$89"),15,0)+I7,"")</f>
        <v>20.090734250399823</v>
      </c>
      <c r="J8" s="336">
        <f ca="1">IF(VLOOKUP($A8,INDIRECT(J$1&amp;"!$B$14:$P$89"),15,0)&lt;&gt;"",VLOOKUP($A8,INDIRECT(J$1&amp;"!$B$14:$P$89"),15,0)+J7,"")</f>
        <v>10.479399733470418</v>
      </c>
      <c r="K8" s="336">
        <f ca="1">IF(VLOOKUP($A8,INDIRECT(K$1&amp;"!$B$14:$P$89"),15,0)&lt;&gt;"",VLOOKUP($A8,INDIRECT(K$1&amp;"!$B$14:$P$89"),15,0)+K7,"")</f>
        <v>10.234909250359122</v>
      </c>
      <c r="L8" s="336">
        <f ca="1">IF(VLOOKUP($A8,INDIRECT(L$1&amp;"!$B$14:$P$89"),15,0)&lt;&gt;"",VLOOKUP($A8,INDIRECT(L$1&amp;"!$B$14:$P$89"),15,0)+L7,"")</f>
        <v>14.640368454042168</v>
      </c>
      <c r="M8" s="336">
        <f ca="1">IF(VLOOKUP($A8,INDIRECT(M$1&amp;"!$B$14:$P$89"),15,0)&lt;&gt;"",VLOOKUP($A8,INDIRECT(M$1&amp;"!$B$14:$P$89"),15,0)+M7,"")</f>
        <v>14.771472662598692</v>
      </c>
      <c r="N8" s="336">
        <f ca="1">IF(VLOOKUP($A8,INDIRECT(N$1&amp;"!$B$14:$P$89"),15,0)&lt;&gt;"",VLOOKUP($A8,INDIRECT(N$1&amp;"!$B$14:$P$89"),15,0)+N7,"")</f>
        <v>10.115816144037076</v>
      </c>
      <c r="O8" s="336">
        <f ca="1">IF(VLOOKUP($A8,INDIRECT(O$1&amp;"!$B$14:$P$89"),15,0)&lt;&gt;"",VLOOKUP($A8,INDIRECT(O$1&amp;"!$B$14:$P$89"),15,0)+O7,"")</f>
        <v>19.957749571688513</v>
      </c>
      <c r="P8" s="336">
        <f ca="1">IF(VLOOKUP($A8,INDIRECT(P$1&amp;"!$B$14:$P$89"),15,0)&lt;&gt;"",VLOOKUP($A8,INDIRECT(P$1&amp;"!$B$14:$P$89"),15,0)+P7,"")</f>
        <v>4.7834727167091229</v>
      </c>
      <c r="Q8" s="336">
        <f ca="1">IF(VLOOKUP($A8,INDIRECT(Q$1&amp;"!$B$14:$P$89"),15,0)&lt;&gt;"",VLOOKUP($A8,INDIRECT(Q$1&amp;"!$B$14:$P$89"),15,0)+Q7,"")</f>
        <v>14.514588731648455</v>
      </c>
      <c r="R8" s="336">
        <f ca="1">IF(VLOOKUP($A8,INDIRECT(R$1&amp;"!$B$14:$P$89"),15,0)&lt;&gt;"",VLOOKUP($A8,INDIRECT(R$1&amp;"!$B$14:$P$89"),15,0)+R7,"")</f>
        <v>20.494860756140675</v>
      </c>
      <c r="S8" s="336">
        <f ca="1">IF(VLOOKUP($A8,INDIRECT(S$1&amp;"!$B$14:$P$89"),15,0)&lt;&gt;"",VLOOKUP($A8,INDIRECT(S$1&amp;"!$B$14:$P$89"),15,0)+S7,"")</f>
        <v>19.608528419864946</v>
      </c>
      <c r="T8" s="148">
        <f t="shared" ca="1" si="2"/>
        <v>17.282027940614711</v>
      </c>
      <c r="U8" s="157">
        <f t="shared" ca="1" si="20"/>
        <v>3.529411764705884</v>
      </c>
      <c r="V8" s="158">
        <f t="shared" ca="1" si="3"/>
        <v>2.3994831786337336</v>
      </c>
      <c r="W8" s="158">
        <f t="shared" ca="1" si="4"/>
        <v>7.5890322743706768</v>
      </c>
      <c r="X8" s="158">
        <f t="shared" ca="1" si="5"/>
        <v>12.430057434774866</v>
      </c>
      <c r="Y8" s="158">
        <f t="shared" ca="1" si="6"/>
        <v>-2.0328572315000226</v>
      </c>
      <c r="Z8" s="158">
        <f t="shared" ca="1" si="7"/>
        <v>-2.4473314614485862</v>
      </c>
      <c r="AA8" s="158">
        <f t="shared" ca="1" si="8"/>
        <v>12.472022460972124</v>
      </c>
      <c r="AB8" s="158">
        <f t="shared" ca="1" si="9"/>
        <v>2.8087063097851122</v>
      </c>
      <c r="AC8" s="158">
        <f t="shared" ca="1" si="10"/>
        <v>-6.8026282071442932</v>
      </c>
      <c r="AD8" s="158">
        <f t="shared" ca="1" si="11"/>
        <v>-7.0471186902555889</v>
      </c>
      <c r="AE8" s="158">
        <f t="shared" ca="1" si="12"/>
        <v>-2.6416594865725429</v>
      </c>
      <c r="AF8" s="158">
        <f t="shared" ca="1" si="13"/>
        <v>-2.5105552780160192</v>
      </c>
      <c r="AG8" s="158">
        <f t="shared" ca="1" si="14"/>
        <v>-7.1662117965776346</v>
      </c>
      <c r="AH8" s="158">
        <f t="shared" ca="1" si="15"/>
        <v>2.6757216310738023</v>
      </c>
      <c r="AI8" s="158">
        <f t="shared" ca="1" si="16"/>
        <v>-12.498555223905587</v>
      </c>
      <c r="AJ8" s="158">
        <f t="shared" ca="1" si="17"/>
        <v>-2.7674392089662554</v>
      </c>
      <c r="AK8" s="158">
        <f t="shared" ca="1" si="18"/>
        <v>3.2128328155259638</v>
      </c>
      <c r="AL8" s="158">
        <f t="shared" ca="1" si="19"/>
        <v>2.3265004792502353</v>
      </c>
    </row>
    <row r="9" spans="1:38" hidden="1">
      <c r="A9" s="327">
        <v>8</v>
      </c>
      <c r="B9" s="142" t="str">
        <f t="shared" si="1"/>
        <v>Oekraïne- Zweden</v>
      </c>
      <c r="C9" s="337">
        <f ca="1">IF(VLOOKUP($A9,INDIRECT(C$1&amp;"!$B$14:$P$89"),15,0)&lt;&gt;"",VLOOKUP($A9,INDIRECT(C$1&amp;"!$B$14:$P$89"),15,0)+C8,"")</f>
        <v>19.681511119248444</v>
      </c>
      <c r="D9" s="337">
        <f ca="1">IF(VLOOKUP($A9,INDIRECT(D$1&amp;"!$B$14:$P$89"),15,0)&lt;&gt;"",VLOOKUP($A9,INDIRECT(D$1&amp;"!$B$14:$P$89"),15,0)+D8,"")</f>
        <v>24.871060214985388</v>
      </c>
      <c r="E9" s="337">
        <f ca="1">IF(VLOOKUP($A9,INDIRECT(E$1&amp;"!$B$14:$P$89"),15,0)&lt;&gt;"",VLOOKUP($A9,INDIRECT(E$1&amp;"!$B$14:$P$89"),15,0)+E8,"")</f>
        <v>29.712085375389577</v>
      </c>
      <c r="F9" s="337">
        <f ca="1">IF(VLOOKUP($A9,INDIRECT(F$1&amp;"!$B$14:$P$89"),15,0)&lt;&gt;"",VLOOKUP($A9,INDIRECT(F$1&amp;"!$B$14:$P$89"),15,0)+F8,"")</f>
        <v>15.249170709114688</v>
      </c>
      <c r="G9" s="337">
        <f ca="1">IF(VLOOKUP($A9,INDIRECT(G$1&amp;"!$B$14:$P$89"),15,0)&lt;&gt;"",VLOOKUP($A9,INDIRECT(G$1&amp;"!$B$14:$P$89"),15,0)+G8,"")</f>
        <v>14.834696479166125</v>
      </c>
      <c r="H9" s="337">
        <f ca="1">IF(VLOOKUP($A9,INDIRECT(H$1&amp;"!$B$14:$P$89"),15,0)&lt;&gt;"",VLOOKUP($A9,INDIRECT(H$1&amp;"!$B$14:$P$89"),15,0)+H8,"")</f>
        <v>39.754050401586838</v>
      </c>
      <c r="I9" s="337">
        <f ca="1">IF(VLOOKUP($A9,INDIRECT(I$1&amp;"!$B$14:$P$89"),15,0)&lt;&gt;"",VLOOKUP($A9,INDIRECT(I$1&amp;"!$B$14:$P$89"),15,0)+I8,"")</f>
        <v>20.090734250399823</v>
      </c>
      <c r="J9" s="337">
        <f ca="1">IF(VLOOKUP($A9,INDIRECT(J$1&amp;"!$B$14:$P$89"),15,0)&lt;&gt;"",VLOOKUP($A9,INDIRECT(J$1&amp;"!$B$14:$P$89"),15,0)+J8,"")</f>
        <v>10.479399733470418</v>
      </c>
      <c r="K9" s="337">
        <f ca="1">IF(VLOOKUP($A9,INDIRECT(K$1&amp;"!$B$14:$P$89"),15,0)&lt;&gt;"",VLOOKUP($A9,INDIRECT(K$1&amp;"!$B$14:$P$89"),15,0)+K8,"")</f>
        <v>10.234909250359122</v>
      </c>
      <c r="L9" s="337">
        <f ca="1">IF(VLOOKUP($A9,INDIRECT(L$1&amp;"!$B$14:$P$89"),15,0)&lt;&gt;"",VLOOKUP($A9,INDIRECT(L$1&amp;"!$B$14:$P$89"),15,0)+L8,"")</f>
        <v>14.640368454042168</v>
      </c>
      <c r="M9" s="337">
        <f ca="1">IF(VLOOKUP($A9,INDIRECT(M$1&amp;"!$B$14:$P$89"),15,0)&lt;&gt;"",VLOOKUP($A9,INDIRECT(M$1&amp;"!$B$14:$P$89"),15,0)+M8,"")</f>
        <v>14.771472662598692</v>
      </c>
      <c r="N9" s="337">
        <f ca="1">IF(VLOOKUP($A9,INDIRECT(N$1&amp;"!$B$14:$P$89"),15,0)&lt;&gt;"",VLOOKUP($A9,INDIRECT(N$1&amp;"!$B$14:$P$89"),15,0)+N8,"")</f>
        <v>10.115816144037076</v>
      </c>
      <c r="O9" s="337">
        <f ca="1">IF(VLOOKUP($A9,INDIRECT(O$1&amp;"!$B$14:$P$89"),15,0)&lt;&gt;"",VLOOKUP($A9,INDIRECT(O$1&amp;"!$B$14:$P$89"),15,0)+O8,"")</f>
        <v>19.957749571688513</v>
      </c>
      <c r="P9" s="337">
        <f ca="1">IF(VLOOKUP($A9,INDIRECT(P$1&amp;"!$B$14:$P$89"),15,0)&lt;&gt;"",VLOOKUP($A9,INDIRECT(P$1&amp;"!$B$14:$P$89"),15,0)+P8,"")</f>
        <v>4.7834727167091229</v>
      </c>
      <c r="Q9" s="337">
        <f ca="1">IF(VLOOKUP($A9,INDIRECT(Q$1&amp;"!$B$14:$P$89"),15,0)&lt;&gt;"",VLOOKUP($A9,INDIRECT(Q$1&amp;"!$B$14:$P$89"),15,0)+Q8,"")</f>
        <v>14.514588731648455</v>
      </c>
      <c r="R9" s="337">
        <f ca="1">IF(VLOOKUP($A9,INDIRECT(R$1&amp;"!$B$14:$P$89"),15,0)&lt;&gt;"",VLOOKUP($A9,INDIRECT(R$1&amp;"!$B$14:$P$89"),15,0)+R8,"")</f>
        <v>20.494860756140675</v>
      </c>
      <c r="S9" s="337">
        <f ca="1">IF(VLOOKUP($A9,INDIRECT(S$1&amp;"!$B$14:$P$89"),15,0)&lt;&gt;"",VLOOKUP($A9,INDIRECT(S$1&amp;"!$B$14:$P$89"),15,0)+S8,"")</f>
        <v>19.608528419864946</v>
      </c>
      <c r="T9" s="148">
        <f t="shared" ca="1" si="2"/>
        <v>17.870263234732359</v>
      </c>
      <c r="U9" s="157">
        <f t="shared" ca="1" si="20"/>
        <v>0.58823529411764852</v>
      </c>
      <c r="V9" s="158">
        <f t="shared" ca="1" si="3"/>
        <v>1.8112478845160851</v>
      </c>
      <c r="W9" s="158">
        <f t="shared" ca="1" si="4"/>
        <v>7.0007969802530283</v>
      </c>
      <c r="X9" s="158">
        <f t="shared" ca="1" si="5"/>
        <v>11.841822140657218</v>
      </c>
      <c r="Y9" s="158">
        <f t="shared" ca="1" si="6"/>
        <v>-2.6210925256176711</v>
      </c>
      <c r="Z9" s="158">
        <f t="shared" ca="1" si="7"/>
        <v>-3.0355667555662347</v>
      </c>
      <c r="AA9" s="158">
        <f t="shared" ca="1" si="8"/>
        <v>21.883787166854479</v>
      </c>
      <c r="AB9" s="158">
        <f t="shared" ca="1" si="9"/>
        <v>2.2204710156674636</v>
      </c>
      <c r="AC9" s="158">
        <f t="shared" ca="1" si="10"/>
        <v>-7.3908635012619417</v>
      </c>
      <c r="AD9" s="158">
        <f t="shared" ca="1" si="11"/>
        <v>-7.6353539843732374</v>
      </c>
      <c r="AE9" s="158">
        <f t="shared" ca="1" si="12"/>
        <v>-3.2298947806901914</v>
      </c>
      <c r="AF9" s="158">
        <f t="shared" ca="1" si="13"/>
        <v>-3.0987905721336677</v>
      </c>
      <c r="AG9" s="158">
        <f t="shared" ca="1" si="14"/>
        <v>-7.7544470906952832</v>
      </c>
      <c r="AH9" s="158">
        <f t="shared" ca="1" si="15"/>
        <v>2.0874863369561538</v>
      </c>
      <c r="AI9" s="158">
        <f t="shared" ca="1" si="16"/>
        <v>-13.086790518023236</v>
      </c>
      <c r="AJ9" s="158">
        <f t="shared" ca="1" si="17"/>
        <v>-3.3556745030839039</v>
      </c>
      <c r="AK9" s="158">
        <f t="shared" ca="1" si="18"/>
        <v>2.6245975214083153</v>
      </c>
      <c r="AL9" s="158">
        <f t="shared" ca="1" si="19"/>
        <v>1.7382651851325868</v>
      </c>
    </row>
    <row r="10" spans="1:38" hidden="1">
      <c r="A10" s="327">
        <v>9</v>
      </c>
      <c r="B10" s="141" t="str">
        <f t="shared" si="1"/>
        <v>Griekenland- Tsjechië</v>
      </c>
      <c r="C10" s="336">
        <f ca="1">IF(VLOOKUP($A10,INDIRECT(C$1&amp;"!$B$14:$P$89"),15,0)&lt;&gt;"",VLOOKUP($A10,INDIRECT(C$1&amp;"!$B$14:$P$89"),15,0)+C9,"")</f>
        <v>24.681511119248444</v>
      </c>
      <c r="D10" s="336">
        <f ca="1">IF(VLOOKUP($A10,INDIRECT(D$1&amp;"!$B$14:$P$89"),15,0)&lt;&gt;"",VLOOKUP($A10,INDIRECT(D$1&amp;"!$B$14:$P$89"),15,0)+D9,"")</f>
        <v>29.871060214985388</v>
      </c>
      <c r="E10" s="336">
        <f ca="1">IF(VLOOKUP($A10,INDIRECT(E$1&amp;"!$B$14:$P$89"),15,0)&lt;&gt;"",VLOOKUP($A10,INDIRECT(E$1&amp;"!$B$14:$P$89"),15,0)+E9,"")</f>
        <v>29.712085375389577</v>
      </c>
      <c r="F10" s="336">
        <f ca="1">IF(VLOOKUP($A10,INDIRECT(F$1&amp;"!$B$14:$P$89"),15,0)&lt;&gt;"",VLOOKUP($A10,INDIRECT(F$1&amp;"!$B$14:$P$89"),15,0)+F9,"")</f>
        <v>15.249170709114688</v>
      </c>
      <c r="G10" s="336">
        <f ca="1">IF(VLOOKUP($A10,INDIRECT(G$1&amp;"!$B$14:$P$89"),15,0)&lt;&gt;"",VLOOKUP($A10,INDIRECT(G$1&amp;"!$B$14:$P$89"),15,0)+G9,"")</f>
        <v>14.834696479166125</v>
      </c>
      <c r="H10" s="336">
        <f ca="1">IF(VLOOKUP($A10,INDIRECT(H$1&amp;"!$B$14:$P$89"),15,0)&lt;&gt;"",VLOOKUP($A10,INDIRECT(H$1&amp;"!$B$14:$P$89"),15,0)+H9,"")</f>
        <v>39.754050401586838</v>
      </c>
      <c r="I10" s="336">
        <f ca="1">IF(VLOOKUP($A10,INDIRECT(I$1&amp;"!$B$14:$P$89"),15,0)&lt;&gt;"",VLOOKUP($A10,INDIRECT(I$1&amp;"!$B$14:$P$89"),15,0)+I9,"")</f>
        <v>25.090734250399823</v>
      </c>
      <c r="J10" s="336">
        <f ca="1">IF(VLOOKUP($A10,INDIRECT(J$1&amp;"!$B$14:$P$89"),15,0)&lt;&gt;"",VLOOKUP($A10,INDIRECT(J$1&amp;"!$B$14:$P$89"),15,0)+J9,"")</f>
        <v>15.479399733470418</v>
      </c>
      <c r="K10" s="336">
        <f ca="1">IF(VLOOKUP($A10,INDIRECT(K$1&amp;"!$B$14:$P$89"),15,0)&lt;&gt;"",VLOOKUP($A10,INDIRECT(K$1&amp;"!$B$14:$P$89"),15,0)+K9,"")</f>
        <v>15.234909250359122</v>
      </c>
      <c r="L10" s="336">
        <f ca="1">IF(VLOOKUP($A10,INDIRECT(L$1&amp;"!$B$14:$P$89"),15,0)&lt;&gt;"",VLOOKUP($A10,INDIRECT(L$1&amp;"!$B$14:$P$89"),15,0)+L9,"")</f>
        <v>19.640368454042168</v>
      </c>
      <c r="M10" s="336">
        <f ca="1">IF(VLOOKUP($A10,INDIRECT(M$1&amp;"!$B$14:$P$89"),15,0)&lt;&gt;"",VLOOKUP($A10,INDIRECT(M$1&amp;"!$B$14:$P$89"),15,0)+M9,"")</f>
        <v>14.771472662598692</v>
      </c>
      <c r="N10" s="336">
        <f ca="1">IF(VLOOKUP($A10,INDIRECT(N$1&amp;"!$B$14:$P$89"),15,0)&lt;&gt;"",VLOOKUP($A10,INDIRECT(N$1&amp;"!$B$14:$P$89"),15,0)+N9,"")</f>
        <v>15.115816144037076</v>
      </c>
      <c r="O10" s="336">
        <f ca="1">IF(VLOOKUP($A10,INDIRECT(O$1&amp;"!$B$14:$P$89"),15,0)&lt;&gt;"",VLOOKUP($A10,INDIRECT(O$1&amp;"!$B$14:$P$89"),15,0)+O9,"")</f>
        <v>24.957749571688513</v>
      </c>
      <c r="P10" s="336">
        <f ca="1">IF(VLOOKUP($A10,INDIRECT(P$1&amp;"!$B$14:$P$89"),15,0)&lt;&gt;"",VLOOKUP($A10,INDIRECT(P$1&amp;"!$B$14:$P$89"),15,0)+P9,"")</f>
        <v>9.7834727167091238</v>
      </c>
      <c r="Q10" s="336">
        <f ca="1">IF(VLOOKUP($A10,INDIRECT(Q$1&amp;"!$B$14:$P$89"),15,0)&lt;&gt;"",VLOOKUP($A10,INDIRECT(Q$1&amp;"!$B$14:$P$89"),15,0)+Q9,"")</f>
        <v>19.514588731648455</v>
      </c>
      <c r="R10" s="336">
        <f ca="1">IF(VLOOKUP($A10,INDIRECT(R$1&amp;"!$B$14:$P$89"),15,0)&lt;&gt;"",VLOOKUP($A10,INDIRECT(R$1&amp;"!$B$14:$P$89"),15,0)+R9,"")</f>
        <v>25.494860756140675</v>
      </c>
      <c r="S10" s="336">
        <f ca="1">IF(VLOOKUP($A10,INDIRECT(S$1&amp;"!$B$14:$P$89"),15,0)&lt;&gt;"",VLOOKUP($A10,INDIRECT(S$1&amp;"!$B$14:$P$89"),15,0)+S9,"")</f>
        <v>19.608528419864946</v>
      </c>
      <c r="T10" s="148">
        <f t="shared" ca="1" si="2"/>
        <v>21.105557352379417</v>
      </c>
      <c r="U10" s="157">
        <f t="shared" ca="1" si="20"/>
        <v>3.235294117647058</v>
      </c>
      <c r="V10" s="158">
        <f t="shared" ca="1" si="3"/>
        <v>3.5759537668690271</v>
      </c>
      <c r="W10" s="158">
        <f t="shared" ca="1" si="4"/>
        <v>8.7655028626059703</v>
      </c>
      <c r="X10" s="158">
        <f t="shared" ca="1" si="5"/>
        <v>8.60652802301016</v>
      </c>
      <c r="Y10" s="158">
        <f t="shared" ca="1" si="6"/>
        <v>-5.8563866432647291</v>
      </c>
      <c r="Z10" s="158">
        <f t="shared" ca="1" si="7"/>
        <v>-6.2708608732132927</v>
      </c>
      <c r="AA10" s="158">
        <f t="shared" ca="1" si="8"/>
        <v>18.648493049207421</v>
      </c>
      <c r="AB10" s="158">
        <f t="shared" ca="1" si="9"/>
        <v>3.9851768980204056</v>
      </c>
      <c r="AC10" s="158">
        <f t="shared" ca="1" si="10"/>
        <v>-5.6261576189089997</v>
      </c>
      <c r="AD10" s="158">
        <f t="shared" ca="1" si="11"/>
        <v>-5.8706481020202954</v>
      </c>
      <c r="AE10" s="158">
        <f t="shared" ca="1" si="12"/>
        <v>-1.4651888983372494</v>
      </c>
      <c r="AF10" s="158">
        <f t="shared" ca="1" si="13"/>
        <v>-6.3340846897807257</v>
      </c>
      <c r="AG10" s="158">
        <f t="shared" ca="1" si="14"/>
        <v>-5.9897412083423411</v>
      </c>
      <c r="AH10" s="158">
        <f t="shared" ca="1" si="15"/>
        <v>3.8521922193090958</v>
      </c>
      <c r="AI10" s="158">
        <f t="shared" ca="1" si="16"/>
        <v>-11.322084635670294</v>
      </c>
      <c r="AJ10" s="158">
        <f t="shared" ca="1" si="17"/>
        <v>-1.5909686207309619</v>
      </c>
      <c r="AK10" s="158">
        <f t="shared" ca="1" si="18"/>
        <v>4.3893034037612573</v>
      </c>
      <c r="AL10" s="158">
        <f t="shared" ca="1" si="19"/>
        <v>-1.4970289325144712</v>
      </c>
    </row>
    <row r="11" spans="1:38" hidden="1">
      <c r="A11" s="327">
        <v>10</v>
      </c>
      <c r="B11" s="142" t="str">
        <f t="shared" si="1"/>
        <v>Polen- Rusland</v>
      </c>
      <c r="C11" s="337">
        <f ca="1">IF(VLOOKUP($A11,INDIRECT(C$1&amp;"!$B$14:$P$89"),15,0)&lt;&gt;"",VLOOKUP($A11,INDIRECT(C$1&amp;"!$B$14:$P$89"),15,0)+C10,"")</f>
        <v>24.681511119248444</v>
      </c>
      <c r="D11" s="337">
        <f ca="1">IF(VLOOKUP($A11,INDIRECT(D$1&amp;"!$B$14:$P$89"),15,0)&lt;&gt;"",VLOOKUP($A11,INDIRECT(D$1&amp;"!$B$14:$P$89"),15,0)+D10,"")</f>
        <v>34.871060214985391</v>
      </c>
      <c r="E11" s="337">
        <f ca="1">IF(VLOOKUP($A11,INDIRECT(E$1&amp;"!$B$14:$P$89"),15,0)&lt;&gt;"",VLOOKUP($A11,INDIRECT(E$1&amp;"!$B$14:$P$89"),15,0)+E10,"")</f>
        <v>29.712085375389577</v>
      </c>
      <c r="F11" s="337">
        <f ca="1">IF(VLOOKUP($A11,INDIRECT(F$1&amp;"!$B$14:$P$89"),15,0)&lt;&gt;"",VLOOKUP($A11,INDIRECT(F$1&amp;"!$B$14:$P$89"),15,0)+F10,"")</f>
        <v>15.249170709114688</v>
      </c>
      <c r="G11" s="337">
        <f ca="1">IF(VLOOKUP($A11,INDIRECT(G$1&amp;"!$B$14:$P$89"),15,0)&lt;&gt;"",VLOOKUP($A11,INDIRECT(G$1&amp;"!$B$14:$P$89"),15,0)+G10,"")</f>
        <v>24.834696479166126</v>
      </c>
      <c r="H11" s="337">
        <f ca="1">IF(VLOOKUP($A11,INDIRECT(H$1&amp;"!$B$14:$P$89"),15,0)&lt;&gt;"",VLOOKUP($A11,INDIRECT(H$1&amp;"!$B$14:$P$89"),15,0)+H10,"")</f>
        <v>49.754050401586838</v>
      </c>
      <c r="I11" s="337">
        <f ca="1">IF(VLOOKUP($A11,INDIRECT(I$1&amp;"!$B$14:$P$89"),15,0)&lt;&gt;"",VLOOKUP($A11,INDIRECT(I$1&amp;"!$B$14:$P$89"),15,0)+I10,"")</f>
        <v>25.090734250399823</v>
      </c>
      <c r="J11" s="337">
        <f ca="1">IF(VLOOKUP($A11,INDIRECT(J$1&amp;"!$B$14:$P$89"),15,0)&lt;&gt;"",VLOOKUP($A11,INDIRECT(J$1&amp;"!$B$14:$P$89"),15,0)+J10,"")</f>
        <v>15.479399733470418</v>
      </c>
      <c r="K11" s="337">
        <f ca="1">IF(VLOOKUP($A11,INDIRECT(K$1&amp;"!$B$14:$P$89"),15,0)&lt;&gt;"",VLOOKUP($A11,INDIRECT(K$1&amp;"!$B$14:$P$89"),15,0)+K10,"")</f>
        <v>25.234909250359124</v>
      </c>
      <c r="L11" s="337">
        <f ca="1">IF(VLOOKUP($A11,INDIRECT(L$1&amp;"!$B$14:$P$89"),15,0)&lt;&gt;"",VLOOKUP($A11,INDIRECT(L$1&amp;"!$B$14:$P$89"),15,0)+L10,"")</f>
        <v>19.640368454042168</v>
      </c>
      <c r="M11" s="337">
        <f ca="1">IF(VLOOKUP($A11,INDIRECT(M$1&amp;"!$B$14:$P$89"),15,0)&lt;&gt;"",VLOOKUP($A11,INDIRECT(M$1&amp;"!$B$14:$P$89"),15,0)+M10,"")</f>
        <v>14.771472662598692</v>
      </c>
      <c r="N11" s="337">
        <f ca="1">IF(VLOOKUP($A11,INDIRECT(N$1&amp;"!$B$14:$P$89"),15,0)&lt;&gt;"",VLOOKUP($A11,INDIRECT(N$1&amp;"!$B$14:$P$89"),15,0)+N10,"")</f>
        <v>20.115816144037076</v>
      </c>
      <c r="O11" s="337">
        <f ca="1">IF(VLOOKUP($A11,INDIRECT(O$1&amp;"!$B$14:$P$89"),15,0)&lt;&gt;"",VLOOKUP($A11,INDIRECT(O$1&amp;"!$B$14:$P$89"),15,0)+O10,"")</f>
        <v>34.95774957168851</v>
      </c>
      <c r="P11" s="337">
        <f ca="1">IF(VLOOKUP($A11,INDIRECT(P$1&amp;"!$B$14:$P$89"),15,0)&lt;&gt;"",VLOOKUP($A11,INDIRECT(P$1&amp;"!$B$14:$P$89"),15,0)+P10,"")</f>
        <v>19.783472716709124</v>
      </c>
      <c r="Q11" s="337">
        <f ca="1">IF(VLOOKUP($A11,INDIRECT(Q$1&amp;"!$B$14:$P$89"),15,0)&lt;&gt;"",VLOOKUP($A11,INDIRECT(Q$1&amp;"!$B$14:$P$89"),15,0)+Q10,"")</f>
        <v>29.514588731648455</v>
      </c>
      <c r="R11" s="337">
        <f ca="1">IF(VLOOKUP($A11,INDIRECT(R$1&amp;"!$B$14:$P$89"),15,0)&lt;&gt;"",VLOOKUP($A11,INDIRECT(R$1&amp;"!$B$14:$P$89"),15,0)+R10,"")</f>
        <v>25.494860756140675</v>
      </c>
      <c r="S11" s="337">
        <f ca="1">IF(VLOOKUP($A11,INDIRECT(S$1&amp;"!$B$14:$P$89"),15,0)&lt;&gt;"",VLOOKUP($A11,INDIRECT(S$1&amp;"!$B$14:$P$89"),15,0)+S10,"")</f>
        <v>24.608528419864946</v>
      </c>
      <c r="T11" s="148">
        <f t="shared" ca="1" si="2"/>
        <v>25.517322058261769</v>
      </c>
      <c r="U11" s="157">
        <f t="shared" ca="1" si="20"/>
        <v>4.4117647058823515</v>
      </c>
      <c r="V11" s="158">
        <f t="shared" ca="1" si="3"/>
        <v>-0.83581093901332437</v>
      </c>
      <c r="W11" s="158">
        <f t="shared" ca="1" si="4"/>
        <v>9.3537381567236224</v>
      </c>
      <c r="X11" s="158">
        <f t="shared" ca="1" si="5"/>
        <v>4.1947633171278085</v>
      </c>
      <c r="Y11" s="158">
        <f t="shared" ca="1" si="6"/>
        <v>-10.268151349147081</v>
      </c>
      <c r="Z11" s="158">
        <f t="shared" ca="1" si="7"/>
        <v>-0.68262557909564237</v>
      </c>
      <c r="AA11" s="158">
        <f t="shared" ca="1" si="8"/>
        <v>24.236728343325069</v>
      </c>
      <c r="AB11" s="158">
        <f t="shared" ca="1" si="9"/>
        <v>-0.42658780786194583</v>
      </c>
      <c r="AC11" s="158">
        <f t="shared" ca="1" si="10"/>
        <v>-10.037922324791351</v>
      </c>
      <c r="AD11" s="158">
        <f t="shared" ca="1" si="11"/>
        <v>-0.28241280790264511</v>
      </c>
      <c r="AE11" s="158">
        <f t="shared" ca="1" si="12"/>
        <v>-5.8769536042196009</v>
      </c>
      <c r="AF11" s="158">
        <f t="shared" ca="1" si="13"/>
        <v>-10.745849395663077</v>
      </c>
      <c r="AG11" s="158">
        <f t="shared" ca="1" si="14"/>
        <v>-5.4015059142246926</v>
      </c>
      <c r="AH11" s="158">
        <f t="shared" ca="1" si="15"/>
        <v>9.4404275134267408</v>
      </c>
      <c r="AI11" s="158">
        <f t="shared" ca="1" si="16"/>
        <v>-5.733849341552645</v>
      </c>
      <c r="AJ11" s="158">
        <f t="shared" ca="1" si="17"/>
        <v>3.9972666733866866</v>
      </c>
      <c r="AK11" s="158">
        <f t="shared" ca="1" si="18"/>
        <v>-2.2461302121094207E-2</v>
      </c>
      <c r="AL11" s="158">
        <f t="shared" ca="1" si="19"/>
        <v>-0.9087936383968227</v>
      </c>
    </row>
    <row r="12" spans="1:38" hidden="1">
      <c r="A12" s="327">
        <v>11</v>
      </c>
      <c r="B12" s="141" t="str">
        <f t="shared" si="1"/>
        <v>Denemarken- Portugal</v>
      </c>
      <c r="C12" s="336">
        <f ca="1">IF(VLOOKUP($A12,INDIRECT(C$1&amp;"!$B$14:$P$89"),15,0)&lt;&gt;"",VLOOKUP($A12,INDIRECT(C$1&amp;"!$B$14:$P$89"),15,0)+C11,"")</f>
        <v>29.681511119248444</v>
      </c>
      <c r="D12" s="336">
        <f ca="1">IF(VLOOKUP($A12,INDIRECT(D$1&amp;"!$B$14:$P$89"),15,0)&lt;&gt;"",VLOOKUP($A12,INDIRECT(D$1&amp;"!$B$14:$P$89"),15,0)+D11,"")</f>
        <v>34.871060214985391</v>
      </c>
      <c r="E12" s="336">
        <f ca="1">IF(VLOOKUP($A12,INDIRECT(E$1&amp;"!$B$14:$P$89"),15,0)&lt;&gt;"",VLOOKUP($A12,INDIRECT(E$1&amp;"!$B$14:$P$89"),15,0)+E11,"")</f>
        <v>34.712085375389577</v>
      </c>
      <c r="F12" s="336">
        <f ca="1">IF(VLOOKUP($A12,INDIRECT(F$1&amp;"!$B$14:$P$89"),15,0)&lt;&gt;"",VLOOKUP($A12,INDIRECT(F$1&amp;"!$B$14:$P$89"),15,0)+F11,"")</f>
        <v>20.249170709114686</v>
      </c>
      <c r="G12" s="336">
        <f ca="1">IF(VLOOKUP($A12,INDIRECT(G$1&amp;"!$B$14:$P$89"),15,0)&lt;&gt;"",VLOOKUP($A12,INDIRECT(G$1&amp;"!$B$14:$P$89"),15,0)+G11,"")</f>
        <v>29.834696479166126</v>
      </c>
      <c r="H12" s="336">
        <f ca="1">IF(VLOOKUP($A12,INDIRECT(H$1&amp;"!$B$14:$P$89"),15,0)&lt;&gt;"",VLOOKUP($A12,INDIRECT(H$1&amp;"!$B$14:$P$89"),15,0)+H11,"")</f>
        <v>49.754050401586838</v>
      </c>
      <c r="I12" s="336">
        <f ca="1">IF(VLOOKUP($A12,INDIRECT(I$1&amp;"!$B$14:$P$89"),15,0)&lt;&gt;"",VLOOKUP($A12,INDIRECT(I$1&amp;"!$B$14:$P$89"),15,0)+I11,"")</f>
        <v>25.090734250399823</v>
      </c>
      <c r="J12" s="336">
        <f ca="1">IF(VLOOKUP($A12,INDIRECT(J$1&amp;"!$B$14:$P$89"),15,0)&lt;&gt;"",VLOOKUP($A12,INDIRECT(J$1&amp;"!$B$14:$P$89"),15,0)+J11,"")</f>
        <v>15.479399733470418</v>
      </c>
      <c r="K12" s="336">
        <f ca="1">IF(VLOOKUP($A12,INDIRECT(K$1&amp;"!$B$14:$P$89"),15,0)&lt;&gt;"",VLOOKUP($A12,INDIRECT(K$1&amp;"!$B$14:$P$89"),15,0)+K11,"")</f>
        <v>25.234909250359124</v>
      </c>
      <c r="L12" s="336">
        <f ca="1">IF(VLOOKUP($A12,INDIRECT(L$1&amp;"!$B$14:$P$89"),15,0)&lt;&gt;"",VLOOKUP($A12,INDIRECT(L$1&amp;"!$B$14:$P$89"),15,0)+L11,"")</f>
        <v>24.640368454042168</v>
      </c>
      <c r="M12" s="336">
        <f ca="1">IF(VLOOKUP($A12,INDIRECT(M$1&amp;"!$B$14:$P$89"),15,0)&lt;&gt;"",VLOOKUP($A12,INDIRECT(M$1&amp;"!$B$14:$P$89"),15,0)+M11,"")</f>
        <v>19.77147266259869</v>
      </c>
      <c r="N12" s="336">
        <f ca="1">IF(VLOOKUP($A12,INDIRECT(N$1&amp;"!$B$14:$P$89"),15,0)&lt;&gt;"",VLOOKUP($A12,INDIRECT(N$1&amp;"!$B$14:$P$89"),15,0)+N11,"")</f>
        <v>25.115816144037076</v>
      </c>
      <c r="O12" s="336">
        <f ca="1">IF(VLOOKUP($A12,INDIRECT(O$1&amp;"!$B$14:$P$89"),15,0)&lt;&gt;"",VLOOKUP($A12,INDIRECT(O$1&amp;"!$B$14:$P$89"),15,0)+O11,"")</f>
        <v>34.95774957168851</v>
      </c>
      <c r="P12" s="336">
        <f ca="1">IF(VLOOKUP($A12,INDIRECT(P$1&amp;"!$B$14:$P$89"),15,0)&lt;&gt;"",VLOOKUP($A12,INDIRECT(P$1&amp;"!$B$14:$P$89"),15,0)+P11,"")</f>
        <v>19.783472716709124</v>
      </c>
      <c r="Q12" s="336">
        <f ca="1">IF(VLOOKUP($A12,INDIRECT(Q$1&amp;"!$B$14:$P$89"),15,0)&lt;&gt;"",VLOOKUP($A12,INDIRECT(Q$1&amp;"!$B$14:$P$89"),15,0)+Q11,"")</f>
        <v>34.514588731648459</v>
      </c>
      <c r="R12" s="336">
        <f ca="1">IF(VLOOKUP($A12,INDIRECT(R$1&amp;"!$B$14:$P$89"),15,0)&lt;&gt;"",VLOOKUP($A12,INDIRECT(R$1&amp;"!$B$14:$P$89"),15,0)+R11,"")</f>
        <v>30.494860756140675</v>
      </c>
      <c r="S12" s="336">
        <f ca="1">IF(VLOOKUP($A12,INDIRECT(S$1&amp;"!$B$14:$P$89"),15,0)&lt;&gt;"",VLOOKUP($A12,INDIRECT(S$1&amp;"!$B$14:$P$89"),15,0)+S11,"")</f>
        <v>24.608528419864946</v>
      </c>
      <c r="T12" s="148">
        <f t="shared" ca="1" si="2"/>
        <v>28.164380881791182</v>
      </c>
      <c r="U12" s="157">
        <f t="shared" ca="1" si="20"/>
        <v>2.647058823529413</v>
      </c>
      <c r="V12" s="158">
        <f t="shared" ca="1" si="3"/>
        <v>1.5171302374572626</v>
      </c>
      <c r="W12" s="158">
        <f t="shared" ca="1" si="4"/>
        <v>6.7066793331942094</v>
      </c>
      <c r="X12" s="158">
        <f t="shared" ca="1" si="5"/>
        <v>6.5477044935983955</v>
      </c>
      <c r="Y12" s="158">
        <f t="shared" ca="1" si="6"/>
        <v>-7.9152101726764954</v>
      </c>
      <c r="Z12" s="158">
        <f t="shared" ca="1" si="7"/>
        <v>1.6703155973749446</v>
      </c>
      <c r="AA12" s="158">
        <f t="shared" ca="1" si="8"/>
        <v>21.589669519795656</v>
      </c>
      <c r="AB12" s="158">
        <f t="shared" ca="1" si="9"/>
        <v>-3.0736466313913589</v>
      </c>
      <c r="AC12" s="158">
        <f t="shared" ca="1" si="10"/>
        <v>-12.684981148320764</v>
      </c>
      <c r="AD12" s="158">
        <f t="shared" ca="1" si="11"/>
        <v>-2.9294716314320581</v>
      </c>
      <c r="AE12" s="158">
        <f t="shared" ca="1" si="12"/>
        <v>-3.5240124277490139</v>
      </c>
      <c r="AF12" s="158">
        <f t="shared" ca="1" si="13"/>
        <v>-8.392908219192492</v>
      </c>
      <c r="AG12" s="158">
        <f t="shared" ca="1" si="14"/>
        <v>-3.0485647377541056</v>
      </c>
      <c r="AH12" s="158">
        <f t="shared" ca="1" si="15"/>
        <v>6.7933686898973278</v>
      </c>
      <c r="AI12" s="158">
        <f t="shared" ca="1" si="16"/>
        <v>-8.380908165082058</v>
      </c>
      <c r="AJ12" s="158">
        <f t="shared" ca="1" si="17"/>
        <v>6.3502078498572772</v>
      </c>
      <c r="AK12" s="158">
        <f t="shared" ca="1" si="18"/>
        <v>2.3304798743494928</v>
      </c>
      <c r="AL12" s="158">
        <f t="shared" ca="1" si="19"/>
        <v>-3.5558524619262357</v>
      </c>
    </row>
    <row r="13" spans="1:38">
      <c r="A13" s="327">
        <v>12</v>
      </c>
      <c r="B13" s="142" t="str">
        <f t="shared" si="1"/>
        <v>Nederland- Duitsland</v>
      </c>
      <c r="C13" s="337">
        <f ca="1">IF(VLOOKUP($A13,INDIRECT(C$1&amp;"!$B$14:$P$89"),15,0)&lt;&gt;"",VLOOKUP($A13,INDIRECT(C$1&amp;"!$B$14:$P$89"),15,0)+C12,"")</f>
        <v>34.681511119248441</v>
      </c>
      <c r="D13" s="337">
        <f ca="1">IF(VLOOKUP($A13,INDIRECT(D$1&amp;"!$B$14:$P$89"),15,0)&lt;&gt;"",VLOOKUP($A13,INDIRECT(D$1&amp;"!$B$14:$P$89"),15,0)+D12,"")</f>
        <v>34.871060214985391</v>
      </c>
      <c r="E13" s="337">
        <f ca="1">IF(VLOOKUP($A13,INDIRECT(E$1&amp;"!$B$14:$P$89"),15,0)&lt;&gt;"",VLOOKUP($A13,INDIRECT(E$1&amp;"!$B$14:$P$89"),15,0)+E12,"")</f>
        <v>39.712085375389577</v>
      </c>
      <c r="F13" s="337">
        <f ca="1">IF(VLOOKUP($A13,INDIRECT(F$1&amp;"!$B$14:$P$89"),15,0)&lt;&gt;"",VLOOKUP($A13,INDIRECT(F$1&amp;"!$B$14:$P$89"),15,0)+F12,"")</f>
        <v>25.249170709114686</v>
      </c>
      <c r="G13" s="337">
        <f ca="1">IF(VLOOKUP($A13,INDIRECT(G$1&amp;"!$B$14:$P$89"),15,0)&lt;&gt;"",VLOOKUP($A13,INDIRECT(G$1&amp;"!$B$14:$P$89"),15,0)+G12,"")</f>
        <v>29.834696479166126</v>
      </c>
      <c r="H13" s="337">
        <f ca="1">IF(VLOOKUP($A13,INDIRECT(H$1&amp;"!$B$14:$P$89"),15,0)&lt;&gt;"",VLOOKUP($A13,INDIRECT(H$1&amp;"!$B$14:$P$89"),15,0)+H12,"")</f>
        <v>49.754050401586838</v>
      </c>
      <c r="I13" s="337">
        <f ca="1">IF(VLOOKUP($A13,INDIRECT(I$1&amp;"!$B$14:$P$89"),15,0)&lt;&gt;"",VLOOKUP($A13,INDIRECT(I$1&amp;"!$B$14:$P$89"),15,0)+I12,"")</f>
        <v>35.090734250399819</v>
      </c>
      <c r="J13" s="337">
        <f ca="1">IF(VLOOKUP($A13,INDIRECT(J$1&amp;"!$B$14:$P$89"),15,0)&lt;&gt;"",VLOOKUP($A13,INDIRECT(J$1&amp;"!$B$14:$P$89"),15,0)+J12,"")</f>
        <v>20.479399733470416</v>
      </c>
      <c r="K13" s="337">
        <f ca="1">IF(VLOOKUP($A13,INDIRECT(K$1&amp;"!$B$14:$P$89"),15,0)&lt;&gt;"",VLOOKUP($A13,INDIRECT(K$1&amp;"!$B$14:$P$89"),15,0)+K12,"")</f>
        <v>25.234909250359124</v>
      </c>
      <c r="L13" s="337">
        <f ca="1">IF(VLOOKUP($A13,INDIRECT(L$1&amp;"!$B$14:$P$89"),15,0)&lt;&gt;"",VLOOKUP($A13,INDIRECT(L$1&amp;"!$B$14:$P$89"),15,0)+L12,"")</f>
        <v>29.640368454042168</v>
      </c>
      <c r="M13" s="337">
        <f ca="1">IF(VLOOKUP($A13,INDIRECT(M$1&amp;"!$B$14:$P$89"),15,0)&lt;&gt;"",VLOOKUP($A13,INDIRECT(M$1&amp;"!$B$14:$P$89"),15,0)+M12,"")</f>
        <v>19.77147266259869</v>
      </c>
      <c r="N13" s="337">
        <f ca="1">IF(VLOOKUP($A13,INDIRECT(N$1&amp;"!$B$14:$P$89"),15,0)&lt;&gt;"",VLOOKUP($A13,INDIRECT(N$1&amp;"!$B$14:$P$89"),15,0)+N12,"")</f>
        <v>25.115816144037076</v>
      </c>
      <c r="O13" s="337">
        <f ca="1">IF(VLOOKUP($A13,INDIRECT(O$1&amp;"!$B$14:$P$89"),15,0)&lt;&gt;"",VLOOKUP($A13,INDIRECT(O$1&amp;"!$B$14:$P$89"),15,0)+O12,"")</f>
        <v>34.95774957168851</v>
      </c>
      <c r="P13" s="337">
        <f ca="1">IF(VLOOKUP($A13,INDIRECT(P$1&amp;"!$B$14:$P$89"),15,0)&lt;&gt;"",VLOOKUP($A13,INDIRECT(P$1&amp;"!$B$14:$P$89"),15,0)+P12,"")</f>
        <v>29.783472716709124</v>
      </c>
      <c r="Q13" s="337">
        <f ca="1">IF(VLOOKUP($A13,INDIRECT(Q$1&amp;"!$B$14:$P$89"),15,0)&lt;&gt;"",VLOOKUP($A13,INDIRECT(Q$1&amp;"!$B$14:$P$89"),15,0)+Q12,"")</f>
        <v>34.514588731648459</v>
      </c>
      <c r="R13" s="337">
        <f ca="1">IF(VLOOKUP($A13,INDIRECT(R$1&amp;"!$B$14:$P$89"),15,0)&lt;&gt;"",VLOOKUP($A13,INDIRECT(R$1&amp;"!$B$14:$P$89"),15,0)+R12,"")</f>
        <v>35.494860756140675</v>
      </c>
      <c r="S13" s="337">
        <f ca="1">IF(VLOOKUP($A13,INDIRECT(S$1&amp;"!$B$14:$P$89"),15,0)&lt;&gt;"",VLOOKUP($A13,INDIRECT(S$1&amp;"!$B$14:$P$89"),15,0)+S12,"")</f>
        <v>24.608528419864946</v>
      </c>
      <c r="T13" s="148">
        <f t="shared" ca="1" si="2"/>
        <v>31.10555735237941</v>
      </c>
      <c r="U13" s="157">
        <f t="shared" ca="1" si="20"/>
        <v>2.9411764705882284</v>
      </c>
      <c r="V13" s="158">
        <f t="shared" ca="1" si="3"/>
        <v>3.5759537668690307</v>
      </c>
      <c r="W13" s="158">
        <f t="shared" ca="1" si="4"/>
        <v>3.765502862605981</v>
      </c>
      <c r="X13" s="158">
        <f t="shared" ca="1" si="5"/>
        <v>8.6065280230101671</v>
      </c>
      <c r="Y13" s="158">
        <f t="shared" ca="1" si="6"/>
        <v>-5.8563866432647238</v>
      </c>
      <c r="Z13" s="158">
        <f t="shared" ca="1" si="7"/>
        <v>-1.2708608732132838</v>
      </c>
      <c r="AA13" s="158">
        <f t="shared" ca="1" si="8"/>
        <v>18.648493049207428</v>
      </c>
      <c r="AB13" s="158">
        <f t="shared" ca="1" si="9"/>
        <v>3.9851768980204092</v>
      </c>
      <c r="AC13" s="158">
        <f t="shared" ca="1" si="10"/>
        <v>-10.626157618908994</v>
      </c>
      <c r="AD13" s="158">
        <f t="shared" ca="1" si="11"/>
        <v>-5.8706481020202865</v>
      </c>
      <c r="AE13" s="158">
        <f t="shared" ca="1" si="12"/>
        <v>-1.4651888983372423</v>
      </c>
      <c r="AF13" s="158">
        <f t="shared" ca="1" si="13"/>
        <v>-11.33408468978072</v>
      </c>
      <c r="AG13" s="158">
        <f t="shared" ca="1" si="14"/>
        <v>-5.989741208342334</v>
      </c>
      <c r="AH13" s="158">
        <f t="shared" ca="1" si="15"/>
        <v>3.8521922193090994</v>
      </c>
      <c r="AI13" s="158">
        <f t="shared" ca="1" si="16"/>
        <v>-1.3220846356702864</v>
      </c>
      <c r="AJ13" s="158">
        <f t="shared" ca="1" si="17"/>
        <v>3.4090313792690488</v>
      </c>
      <c r="AK13" s="158">
        <f t="shared" ca="1" si="18"/>
        <v>4.3893034037612644</v>
      </c>
      <c r="AL13" s="158">
        <f t="shared" ca="1" si="19"/>
        <v>-6.4970289325144641</v>
      </c>
    </row>
    <row r="14" spans="1:38" hidden="1">
      <c r="A14" s="327">
        <v>13</v>
      </c>
      <c r="B14" s="141" t="str">
        <f t="shared" si="1"/>
        <v>Italië- Kroatië</v>
      </c>
      <c r="C14" s="336">
        <f ca="1">IF(VLOOKUP($A14,INDIRECT(C$1&amp;"!$B$14:$P$89"),15,0)&lt;&gt;"",VLOOKUP($A14,INDIRECT(C$1&amp;"!$B$14:$P$89"),15,0)+C13,"")</f>
        <v>34.681511119248441</v>
      </c>
      <c r="D14" s="336">
        <f ca="1">IF(VLOOKUP($A14,INDIRECT(D$1&amp;"!$B$14:$P$89"),15,0)&lt;&gt;"",VLOOKUP($A14,INDIRECT(D$1&amp;"!$B$14:$P$89"),15,0)+D13,"")</f>
        <v>34.871060214985391</v>
      </c>
      <c r="E14" s="336">
        <f ca="1">IF(VLOOKUP($A14,INDIRECT(E$1&amp;"!$B$14:$P$89"),15,0)&lt;&gt;"",VLOOKUP($A14,INDIRECT(E$1&amp;"!$B$14:$P$89"),15,0)+E13,"")</f>
        <v>44.712085375389577</v>
      </c>
      <c r="F14" s="336">
        <f ca="1">IF(VLOOKUP($A14,INDIRECT(F$1&amp;"!$B$14:$P$89"),15,0)&lt;&gt;"",VLOOKUP($A14,INDIRECT(F$1&amp;"!$B$14:$P$89"),15,0)+F13,"")</f>
        <v>25.249170709114686</v>
      </c>
      <c r="G14" s="336">
        <f ca="1">IF(VLOOKUP($A14,INDIRECT(G$1&amp;"!$B$14:$P$89"),15,0)&lt;&gt;"",VLOOKUP($A14,INDIRECT(G$1&amp;"!$B$14:$P$89"),15,0)+G13,"")</f>
        <v>29.834696479166126</v>
      </c>
      <c r="H14" s="336">
        <f ca="1">IF(VLOOKUP($A14,INDIRECT(H$1&amp;"!$B$14:$P$89"),15,0)&lt;&gt;"",VLOOKUP($A14,INDIRECT(H$1&amp;"!$B$14:$P$89"),15,0)+H13,"")</f>
        <v>49.754050401586838</v>
      </c>
      <c r="I14" s="336">
        <f ca="1">IF(VLOOKUP($A14,INDIRECT(I$1&amp;"!$B$14:$P$89"),15,0)&lt;&gt;"",VLOOKUP($A14,INDIRECT(I$1&amp;"!$B$14:$P$89"),15,0)+I13,"")</f>
        <v>35.090734250399819</v>
      </c>
      <c r="J14" s="336">
        <f ca="1">IF(VLOOKUP($A14,INDIRECT(J$1&amp;"!$B$14:$P$89"),15,0)&lt;&gt;"",VLOOKUP($A14,INDIRECT(J$1&amp;"!$B$14:$P$89"),15,0)+J13,"")</f>
        <v>20.479399733470416</v>
      </c>
      <c r="K14" s="336">
        <f ca="1">IF(VLOOKUP($A14,INDIRECT(K$1&amp;"!$B$14:$P$89"),15,0)&lt;&gt;"",VLOOKUP($A14,INDIRECT(K$1&amp;"!$B$14:$P$89"),15,0)+K13,"")</f>
        <v>25.234909250359124</v>
      </c>
      <c r="L14" s="336">
        <f ca="1">IF(VLOOKUP($A14,INDIRECT(L$1&amp;"!$B$14:$P$89"),15,0)&lt;&gt;"",VLOOKUP($A14,INDIRECT(L$1&amp;"!$B$14:$P$89"),15,0)+L13,"")</f>
        <v>29.640368454042168</v>
      </c>
      <c r="M14" s="336">
        <f ca="1">IF(VLOOKUP($A14,INDIRECT(M$1&amp;"!$B$14:$P$89"),15,0)&lt;&gt;"",VLOOKUP($A14,INDIRECT(M$1&amp;"!$B$14:$P$89"),15,0)+M13,"")</f>
        <v>19.77147266259869</v>
      </c>
      <c r="N14" s="336">
        <f ca="1">IF(VLOOKUP($A14,INDIRECT(N$1&amp;"!$B$14:$P$89"),15,0)&lt;&gt;"",VLOOKUP($A14,INDIRECT(N$1&amp;"!$B$14:$P$89"),15,0)+N13,"")</f>
        <v>25.115816144037076</v>
      </c>
      <c r="O14" s="336">
        <f ca="1">IF(VLOOKUP($A14,INDIRECT(O$1&amp;"!$B$14:$P$89"),15,0)&lt;&gt;"",VLOOKUP($A14,INDIRECT(O$1&amp;"!$B$14:$P$89"),15,0)+O13,"")</f>
        <v>44.95774957168851</v>
      </c>
      <c r="P14" s="336">
        <f ca="1">IF(VLOOKUP($A14,INDIRECT(P$1&amp;"!$B$14:$P$89"),15,0)&lt;&gt;"",VLOOKUP($A14,INDIRECT(P$1&amp;"!$B$14:$P$89"),15,0)+P13,"")</f>
        <v>29.783472716709124</v>
      </c>
      <c r="Q14" s="336">
        <f ca="1">IF(VLOOKUP($A14,INDIRECT(Q$1&amp;"!$B$14:$P$89"),15,0)&lt;&gt;"",VLOOKUP($A14,INDIRECT(Q$1&amp;"!$B$14:$P$89"),15,0)+Q13,"")</f>
        <v>34.514588731648459</v>
      </c>
      <c r="R14" s="336">
        <f ca="1">IF(VLOOKUP($A14,INDIRECT(R$1&amp;"!$B$14:$P$89"),15,0)&lt;&gt;"",VLOOKUP($A14,INDIRECT(R$1&amp;"!$B$14:$P$89"),15,0)+R13,"")</f>
        <v>35.494860756140675</v>
      </c>
      <c r="S14" s="336">
        <f ca="1">IF(VLOOKUP($A14,INDIRECT(S$1&amp;"!$B$14:$P$89"),15,0)&lt;&gt;"",VLOOKUP($A14,INDIRECT(S$1&amp;"!$B$14:$P$89"),15,0)+S13,"")</f>
        <v>29.608528419864946</v>
      </c>
      <c r="T14" s="148">
        <f t="shared" ca="1" si="2"/>
        <v>32.282027940614704</v>
      </c>
      <c r="U14" s="157">
        <f t="shared" ca="1" si="20"/>
        <v>1.1764705882352935</v>
      </c>
      <c r="V14" s="158">
        <f t="shared" ca="1" si="3"/>
        <v>2.3994831786337372</v>
      </c>
      <c r="W14" s="158">
        <f t="shared" ca="1" si="4"/>
        <v>2.5890322743706875</v>
      </c>
      <c r="X14" s="158">
        <f t="shared" ca="1" si="5"/>
        <v>12.430057434774874</v>
      </c>
      <c r="Y14" s="158">
        <f t="shared" ca="1" si="6"/>
        <v>-7.0328572315000173</v>
      </c>
      <c r="Z14" s="158">
        <f t="shared" ca="1" si="7"/>
        <v>-2.4473314614485773</v>
      </c>
      <c r="AA14" s="158">
        <f t="shared" ca="1" si="8"/>
        <v>17.472022460972134</v>
      </c>
      <c r="AB14" s="158">
        <f t="shared" ca="1" si="9"/>
        <v>2.8087063097851157</v>
      </c>
      <c r="AC14" s="158">
        <f t="shared" ca="1" si="10"/>
        <v>-11.802628207144288</v>
      </c>
      <c r="AD14" s="158">
        <f t="shared" ca="1" si="11"/>
        <v>-7.04711869025558</v>
      </c>
      <c r="AE14" s="158">
        <f t="shared" ca="1" si="12"/>
        <v>-2.6416594865725358</v>
      </c>
      <c r="AF14" s="158">
        <f t="shared" ca="1" si="13"/>
        <v>-12.510555278016014</v>
      </c>
      <c r="AG14" s="158">
        <f t="shared" ca="1" si="14"/>
        <v>-7.1662117965776275</v>
      </c>
      <c r="AH14" s="158">
        <f t="shared" ca="1" si="15"/>
        <v>12.675721631073806</v>
      </c>
      <c r="AI14" s="158">
        <f t="shared" ca="1" si="16"/>
        <v>-2.4985552239055799</v>
      </c>
      <c r="AJ14" s="158">
        <f t="shared" ca="1" si="17"/>
        <v>2.2325607910337553</v>
      </c>
      <c r="AK14" s="158">
        <f t="shared" ca="1" si="18"/>
        <v>3.2128328155259709</v>
      </c>
      <c r="AL14" s="158">
        <f t="shared" ca="1" si="19"/>
        <v>-2.6734995207497576</v>
      </c>
    </row>
    <row r="15" spans="1:38" hidden="1">
      <c r="A15" s="327">
        <v>14</v>
      </c>
      <c r="B15" s="142" t="str">
        <f t="shared" si="1"/>
        <v>Spanje- Ierland</v>
      </c>
      <c r="C15" s="337">
        <f ca="1">IF(VLOOKUP($A15,INDIRECT(C$1&amp;"!$B$14:$P$89"),15,0)&lt;&gt;"",VLOOKUP($A15,INDIRECT(C$1&amp;"!$B$14:$P$89"),15,0)+C14,"")</f>
        <v>39.681511119248441</v>
      </c>
      <c r="D15" s="337">
        <f ca="1">IF(VLOOKUP($A15,INDIRECT(D$1&amp;"!$B$14:$P$89"),15,0)&lt;&gt;"",VLOOKUP($A15,INDIRECT(D$1&amp;"!$B$14:$P$89"),15,0)+D14,"")</f>
        <v>39.871060214985391</v>
      </c>
      <c r="E15" s="337">
        <f ca="1">IF(VLOOKUP($A15,INDIRECT(E$1&amp;"!$B$14:$P$89"),15,0)&lt;&gt;"",VLOOKUP($A15,INDIRECT(E$1&amp;"!$B$14:$P$89"),15,0)+E14,"")</f>
        <v>49.712085375389577</v>
      </c>
      <c r="F15" s="337">
        <f ca="1">IF(VLOOKUP($A15,INDIRECT(F$1&amp;"!$B$14:$P$89"),15,0)&lt;&gt;"",VLOOKUP($A15,INDIRECT(F$1&amp;"!$B$14:$P$89"),15,0)+F14,"")</f>
        <v>30.249170709114686</v>
      </c>
      <c r="G15" s="337">
        <f ca="1">IF(VLOOKUP($A15,INDIRECT(G$1&amp;"!$B$14:$P$89"),15,0)&lt;&gt;"",VLOOKUP($A15,INDIRECT(G$1&amp;"!$B$14:$P$89"),15,0)+G14,"")</f>
        <v>34.834696479166126</v>
      </c>
      <c r="H15" s="337">
        <f ca="1">IF(VLOOKUP($A15,INDIRECT(H$1&amp;"!$B$14:$P$89"),15,0)&lt;&gt;"",VLOOKUP($A15,INDIRECT(H$1&amp;"!$B$14:$P$89"),15,0)+H14,"")</f>
        <v>54.754050401586838</v>
      </c>
      <c r="I15" s="337">
        <f ca="1">IF(VLOOKUP($A15,INDIRECT(I$1&amp;"!$B$14:$P$89"),15,0)&lt;&gt;"",VLOOKUP($A15,INDIRECT(I$1&amp;"!$B$14:$P$89"),15,0)+I14,"")</f>
        <v>40.090734250399819</v>
      </c>
      <c r="J15" s="337">
        <f ca="1">IF(VLOOKUP($A15,INDIRECT(J$1&amp;"!$B$14:$P$89"),15,0)&lt;&gt;"",VLOOKUP($A15,INDIRECT(J$1&amp;"!$B$14:$P$89"),15,0)+J14,"")</f>
        <v>25.479399733470416</v>
      </c>
      <c r="K15" s="337">
        <f ca="1">IF(VLOOKUP($A15,INDIRECT(K$1&amp;"!$B$14:$P$89"),15,0)&lt;&gt;"",VLOOKUP($A15,INDIRECT(K$1&amp;"!$B$14:$P$89"),15,0)+K14,"")</f>
        <v>30.234909250359124</v>
      </c>
      <c r="L15" s="337">
        <f ca="1">IF(VLOOKUP($A15,INDIRECT(L$1&amp;"!$B$14:$P$89"),15,0)&lt;&gt;"",VLOOKUP($A15,INDIRECT(L$1&amp;"!$B$14:$P$89"),15,0)+L14,"")</f>
        <v>34.640368454042168</v>
      </c>
      <c r="M15" s="337">
        <f ca="1">IF(VLOOKUP($A15,INDIRECT(M$1&amp;"!$B$14:$P$89"),15,0)&lt;&gt;"",VLOOKUP($A15,INDIRECT(M$1&amp;"!$B$14:$P$89"),15,0)+M14,"")</f>
        <v>24.77147266259869</v>
      </c>
      <c r="N15" s="337">
        <f ca="1">IF(VLOOKUP($A15,INDIRECT(N$1&amp;"!$B$14:$P$89"),15,0)&lt;&gt;"",VLOOKUP($A15,INDIRECT(N$1&amp;"!$B$14:$P$89"),15,0)+N14,"")</f>
        <v>30.115816144037076</v>
      </c>
      <c r="O15" s="337">
        <f ca="1">IF(VLOOKUP($A15,INDIRECT(O$1&amp;"!$B$14:$P$89"),15,0)&lt;&gt;"",VLOOKUP($A15,INDIRECT(O$1&amp;"!$B$14:$P$89"),15,0)+O14,"")</f>
        <v>49.95774957168851</v>
      </c>
      <c r="P15" s="337">
        <f ca="1">IF(VLOOKUP($A15,INDIRECT(P$1&amp;"!$B$14:$P$89"),15,0)&lt;&gt;"",VLOOKUP($A15,INDIRECT(P$1&amp;"!$B$14:$P$89"),15,0)+P14,"")</f>
        <v>34.783472716709127</v>
      </c>
      <c r="Q15" s="337">
        <f ca="1">IF(VLOOKUP($A15,INDIRECT(Q$1&amp;"!$B$14:$P$89"),15,0)&lt;&gt;"",VLOOKUP($A15,INDIRECT(Q$1&amp;"!$B$14:$P$89"),15,0)+Q14,"")</f>
        <v>39.514588731648459</v>
      </c>
      <c r="R15" s="337">
        <f ca="1">IF(VLOOKUP($A15,INDIRECT(R$1&amp;"!$B$14:$P$89"),15,0)&lt;&gt;"",VLOOKUP($A15,INDIRECT(R$1&amp;"!$B$14:$P$89"),15,0)+R14,"")</f>
        <v>40.494860756140675</v>
      </c>
      <c r="S15" s="337">
        <f ca="1">IF(VLOOKUP($A15,INDIRECT(S$1&amp;"!$B$14:$P$89"),15,0)&lt;&gt;"",VLOOKUP($A15,INDIRECT(S$1&amp;"!$B$14:$P$89"),15,0)+S14,"")</f>
        <v>29.608528419864946</v>
      </c>
      <c r="T15" s="148">
        <f t="shared" ca="1" si="2"/>
        <v>36.987910293555892</v>
      </c>
      <c r="U15" s="157">
        <f t="shared" ca="1" si="20"/>
        <v>4.7058823529411882</v>
      </c>
      <c r="V15" s="158">
        <f t="shared" ca="1" si="3"/>
        <v>2.693600825692549</v>
      </c>
      <c r="W15" s="158">
        <f t="shared" ca="1" si="4"/>
        <v>2.8831499214294993</v>
      </c>
      <c r="X15" s="158">
        <f t="shared" ca="1" si="5"/>
        <v>12.724175081833685</v>
      </c>
      <c r="Y15" s="158">
        <f t="shared" ca="1" si="6"/>
        <v>-6.7387395844412055</v>
      </c>
      <c r="Z15" s="158">
        <f t="shared" ca="1" si="7"/>
        <v>-2.1532138143897654</v>
      </c>
      <c r="AA15" s="158">
        <f t="shared" ca="1" si="8"/>
        <v>17.766140108030946</v>
      </c>
      <c r="AB15" s="158">
        <f t="shared" ca="1" si="9"/>
        <v>3.1028239568439275</v>
      </c>
      <c r="AC15" s="158">
        <f t="shared" ca="1" si="10"/>
        <v>-11.508510560085476</v>
      </c>
      <c r="AD15" s="158">
        <f t="shared" ca="1" si="11"/>
        <v>-6.7530010431967682</v>
      </c>
      <c r="AE15" s="158">
        <f t="shared" ca="1" si="12"/>
        <v>-2.347541839513724</v>
      </c>
      <c r="AF15" s="158">
        <f t="shared" ca="1" si="13"/>
        <v>-12.216437630957202</v>
      </c>
      <c r="AG15" s="158">
        <f t="shared" ca="1" si="14"/>
        <v>-6.8720941495188157</v>
      </c>
      <c r="AH15" s="158">
        <f t="shared" ca="1" si="15"/>
        <v>12.969839278132618</v>
      </c>
      <c r="AI15" s="158">
        <f t="shared" ca="1" si="16"/>
        <v>-2.2044375768467646</v>
      </c>
      <c r="AJ15" s="158">
        <f t="shared" ca="1" si="17"/>
        <v>2.5266784380925671</v>
      </c>
      <c r="AK15" s="158">
        <f t="shared" ca="1" si="18"/>
        <v>3.5069504625847827</v>
      </c>
      <c r="AL15" s="158">
        <f t="shared" ca="1" si="19"/>
        <v>-7.3793818736909458</v>
      </c>
    </row>
    <row r="16" spans="1:38" hidden="1">
      <c r="A16" s="327">
        <v>15</v>
      </c>
      <c r="B16" s="141" t="str">
        <f t="shared" si="1"/>
        <v>Zweden- Engeland</v>
      </c>
      <c r="C16" s="336">
        <f ca="1">IF(VLOOKUP($A16,INDIRECT(C$1&amp;"!$B$14:$P$89"),15,0)&lt;&gt;"",VLOOKUP($A16,INDIRECT(C$1&amp;"!$B$14:$P$89"),15,0)+C15,"")</f>
        <v>44.681511119248441</v>
      </c>
      <c r="D16" s="336">
        <f ca="1">IF(VLOOKUP($A16,INDIRECT(D$1&amp;"!$B$14:$P$89"),15,0)&lt;&gt;"",VLOOKUP($A16,INDIRECT(D$1&amp;"!$B$14:$P$89"),15,0)+D15,"")</f>
        <v>39.871060214985391</v>
      </c>
      <c r="E16" s="336">
        <f ca="1">IF(VLOOKUP($A16,INDIRECT(E$1&amp;"!$B$14:$P$89"),15,0)&lt;&gt;"",VLOOKUP($A16,INDIRECT(E$1&amp;"!$B$14:$P$89"),15,0)+E15,"")</f>
        <v>49.712085375389577</v>
      </c>
      <c r="F16" s="336">
        <f ca="1">IF(VLOOKUP($A16,INDIRECT(F$1&amp;"!$B$14:$P$89"),15,0)&lt;&gt;"",VLOOKUP($A16,INDIRECT(F$1&amp;"!$B$14:$P$89"),15,0)+F15,"")</f>
        <v>30.249170709114686</v>
      </c>
      <c r="G16" s="336">
        <f ca="1">IF(VLOOKUP($A16,INDIRECT(G$1&amp;"!$B$14:$P$89"),15,0)&lt;&gt;"",VLOOKUP($A16,INDIRECT(G$1&amp;"!$B$14:$P$89"),15,0)+G15,"")</f>
        <v>39.834696479166126</v>
      </c>
      <c r="H16" s="336">
        <f ca="1">IF(VLOOKUP($A16,INDIRECT(H$1&amp;"!$B$14:$P$89"),15,0)&lt;&gt;"",VLOOKUP($A16,INDIRECT(H$1&amp;"!$B$14:$P$89"),15,0)+H15,"")</f>
        <v>54.754050401586838</v>
      </c>
      <c r="I16" s="336">
        <f ca="1">IF(VLOOKUP($A16,INDIRECT(I$1&amp;"!$B$14:$P$89"),15,0)&lt;&gt;"",VLOOKUP($A16,INDIRECT(I$1&amp;"!$B$14:$P$89"),15,0)+I15,"")</f>
        <v>40.090734250399819</v>
      </c>
      <c r="J16" s="336">
        <f ca="1">IF(VLOOKUP($A16,INDIRECT(J$1&amp;"!$B$14:$P$89"),15,0)&lt;&gt;"",VLOOKUP($A16,INDIRECT(J$1&amp;"!$B$14:$P$89"),15,0)+J15,"")</f>
        <v>30.479399733470416</v>
      </c>
      <c r="K16" s="336">
        <f ca="1">IF(VLOOKUP($A16,INDIRECT(K$1&amp;"!$B$14:$P$89"),15,0)&lt;&gt;"",VLOOKUP($A16,INDIRECT(K$1&amp;"!$B$14:$P$89"),15,0)+K15,"")</f>
        <v>30.234909250359124</v>
      </c>
      <c r="L16" s="336">
        <f ca="1">IF(VLOOKUP($A16,INDIRECT(L$1&amp;"!$B$14:$P$89"),15,0)&lt;&gt;"",VLOOKUP($A16,INDIRECT(L$1&amp;"!$B$14:$P$89"),15,0)+L15,"")</f>
        <v>39.640368454042168</v>
      </c>
      <c r="M16" s="336">
        <f ca="1">IF(VLOOKUP($A16,INDIRECT(M$1&amp;"!$B$14:$P$89"),15,0)&lt;&gt;"",VLOOKUP($A16,INDIRECT(M$1&amp;"!$B$14:$P$89"),15,0)+M15,"")</f>
        <v>29.77147266259869</v>
      </c>
      <c r="N16" s="336">
        <f ca="1">IF(VLOOKUP($A16,INDIRECT(N$1&amp;"!$B$14:$P$89"),15,0)&lt;&gt;"",VLOOKUP($A16,INDIRECT(N$1&amp;"!$B$14:$P$89"),15,0)+N15,"")</f>
        <v>35.115816144037076</v>
      </c>
      <c r="O16" s="336">
        <f ca="1">IF(VLOOKUP($A16,INDIRECT(O$1&amp;"!$B$14:$P$89"),15,0)&lt;&gt;"",VLOOKUP($A16,INDIRECT(O$1&amp;"!$B$14:$P$89"),15,0)+O15,"")</f>
        <v>49.95774957168851</v>
      </c>
      <c r="P16" s="336">
        <f ca="1">IF(VLOOKUP($A16,INDIRECT(P$1&amp;"!$B$14:$P$89"),15,0)&lt;&gt;"",VLOOKUP($A16,INDIRECT(P$1&amp;"!$B$14:$P$89"),15,0)+P15,"")</f>
        <v>34.783472716709127</v>
      </c>
      <c r="Q16" s="336">
        <f ca="1">IF(VLOOKUP($A16,INDIRECT(Q$1&amp;"!$B$14:$P$89"),15,0)&lt;&gt;"",VLOOKUP($A16,INDIRECT(Q$1&amp;"!$B$14:$P$89"),15,0)+Q15,"")</f>
        <v>39.514588731648459</v>
      </c>
      <c r="R16" s="336">
        <f ca="1">IF(VLOOKUP($A16,INDIRECT(R$1&amp;"!$B$14:$P$89"),15,0)&lt;&gt;"",VLOOKUP($A16,INDIRECT(R$1&amp;"!$B$14:$P$89"),15,0)+R15,"")</f>
        <v>40.494860756140675</v>
      </c>
      <c r="S16" s="336">
        <f ca="1">IF(VLOOKUP($A16,INDIRECT(S$1&amp;"!$B$14:$P$89"),15,0)&lt;&gt;"",VLOOKUP($A16,INDIRECT(S$1&amp;"!$B$14:$P$89"),15,0)+S15,"")</f>
        <v>29.608528419864946</v>
      </c>
      <c r="T16" s="148">
        <f t="shared" ca="1" si="2"/>
        <v>38.752616175908827</v>
      </c>
      <c r="U16" s="157">
        <f t="shared" ca="1" si="20"/>
        <v>1.7647058823529349</v>
      </c>
      <c r="V16" s="158">
        <f t="shared" ca="1" si="3"/>
        <v>5.9288949433396141</v>
      </c>
      <c r="W16" s="158">
        <f t="shared" ca="1" si="4"/>
        <v>1.1184440390765644</v>
      </c>
      <c r="X16" s="158">
        <f t="shared" ca="1" si="5"/>
        <v>10.95946919948075</v>
      </c>
      <c r="Y16" s="158">
        <f t="shared" ca="1" si="6"/>
        <v>-8.5034454667941404</v>
      </c>
      <c r="Z16" s="158">
        <f t="shared" ca="1" si="7"/>
        <v>1.0820803032572996</v>
      </c>
      <c r="AA16" s="158">
        <f t="shared" ca="1" si="8"/>
        <v>16.001434225678011</v>
      </c>
      <c r="AB16" s="158">
        <f t="shared" ca="1" si="9"/>
        <v>1.3381180744909926</v>
      </c>
      <c r="AC16" s="158">
        <f t="shared" ca="1" si="10"/>
        <v>-8.2732164424384109</v>
      </c>
      <c r="AD16" s="158">
        <f t="shared" ca="1" si="11"/>
        <v>-8.5177069255497031</v>
      </c>
      <c r="AE16" s="158">
        <f t="shared" ca="1" si="12"/>
        <v>0.88775227813334112</v>
      </c>
      <c r="AF16" s="158">
        <f t="shared" ca="1" si="13"/>
        <v>-8.9811435133101369</v>
      </c>
      <c r="AG16" s="158">
        <f t="shared" ca="1" si="14"/>
        <v>-3.6368000318717506</v>
      </c>
      <c r="AH16" s="158">
        <f t="shared" ca="1" si="15"/>
        <v>11.205133395779683</v>
      </c>
      <c r="AI16" s="158">
        <f t="shared" ca="1" si="16"/>
        <v>-3.9691434591996995</v>
      </c>
      <c r="AJ16" s="158">
        <f t="shared" ca="1" si="17"/>
        <v>0.76197255573963218</v>
      </c>
      <c r="AK16" s="158">
        <f t="shared" ca="1" si="18"/>
        <v>1.7422445802318478</v>
      </c>
      <c r="AL16" s="158">
        <f t="shared" ca="1" si="19"/>
        <v>-9.1440877560438807</v>
      </c>
    </row>
    <row r="17" spans="1:38" hidden="1">
      <c r="A17" s="327">
        <v>16</v>
      </c>
      <c r="B17" s="142" t="str">
        <f t="shared" si="1"/>
        <v>Oekraïne- Frankrijk</v>
      </c>
      <c r="C17" s="337">
        <f ca="1">IF(VLOOKUP($A17,INDIRECT(C$1&amp;"!$B$14:$P$89"),15,0)&lt;&gt;"",VLOOKUP($A17,INDIRECT(C$1&amp;"!$B$14:$P$89"),15,0)+C16,"")</f>
        <v>49.681511119248441</v>
      </c>
      <c r="D17" s="337">
        <f ca="1">IF(VLOOKUP($A17,INDIRECT(D$1&amp;"!$B$14:$P$89"),15,0)&lt;&gt;"",VLOOKUP($A17,INDIRECT(D$1&amp;"!$B$14:$P$89"),15,0)+D16,"")</f>
        <v>44.871060214985391</v>
      </c>
      <c r="E17" s="337">
        <f ca="1">IF(VLOOKUP($A17,INDIRECT(E$1&amp;"!$B$14:$P$89"),15,0)&lt;&gt;"",VLOOKUP($A17,INDIRECT(E$1&amp;"!$B$14:$P$89"),15,0)+E16,"")</f>
        <v>54.712085375389577</v>
      </c>
      <c r="F17" s="337">
        <f ca="1">IF(VLOOKUP($A17,INDIRECT(F$1&amp;"!$B$14:$P$89"),15,0)&lt;&gt;"",VLOOKUP($A17,INDIRECT(F$1&amp;"!$B$14:$P$89"),15,0)+F16,"")</f>
        <v>35.249170709114686</v>
      </c>
      <c r="G17" s="337">
        <f ca="1">IF(VLOOKUP($A17,INDIRECT(G$1&amp;"!$B$14:$P$89"),15,0)&lt;&gt;"",VLOOKUP($A17,INDIRECT(G$1&amp;"!$B$14:$P$89"),15,0)+G16,"")</f>
        <v>44.834696479166126</v>
      </c>
      <c r="H17" s="337">
        <f ca="1">IF(VLOOKUP($A17,INDIRECT(H$1&amp;"!$B$14:$P$89"),15,0)&lt;&gt;"",VLOOKUP($A17,INDIRECT(H$1&amp;"!$B$14:$P$89"),15,0)+H16,"")</f>
        <v>54.754050401586838</v>
      </c>
      <c r="I17" s="337">
        <f ca="1">IF(VLOOKUP($A17,INDIRECT(I$1&amp;"!$B$14:$P$89"),15,0)&lt;&gt;"",VLOOKUP($A17,INDIRECT(I$1&amp;"!$B$14:$P$89"),15,0)+I16,"")</f>
        <v>45.090734250399819</v>
      </c>
      <c r="J17" s="337">
        <f ca="1">IF(VLOOKUP($A17,INDIRECT(J$1&amp;"!$B$14:$P$89"),15,0)&lt;&gt;"",VLOOKUP($A17,INDIRECT(J$1&amp;"!$B$14:$P$89"),15,0)+J16,"")</f>
        <v>35.479399733470416</v>
      </c>
      <c r="K17" s="337">
        <f ca="1">IF(VLOOKUP($A17,INDIRECT(K$1&amp;"!$B$14:$P$89"),15,0)&lt;&gt;"",VLOOKUP($A17,INDIRECT(K$1&amp;"!$B$14:$P$89"),15,0)+K16,"")</f>
        <v>40.234909250359124</v>
      </c>
      <c r="L17" s="337">
        <f ca="1">IF(VLOOKUP($A17,INDIRECT(L$1&amp;"!$B$14:$P$89"),15,0)&lt;&gt;"",VLOOKUP($A17,INDIRECT(L$1&amp;"!$B$14:$P$89"),15,0)+L16,"")</f>
        <v>44.640368454042168</v>
      </c>
      <c r="M17" s="337">
        <f ca="1">IF(VLOOKUP($A17,INDIRECT(M$1&amp;"!$B$14:$P$89"),15,0)&lt;&gt;"",VLOOKUP($A17,INDIRECT(M$1&amp;"!$B$14:$P$89"),15,0)+M16,"")</f>
        <v>34.77147266259869</v>
      </c>
      <c r="N17" s="337">
        <f ca="1">IF(VLOOKUP($A17,INDIRECT(N$1&amp;"!$B$14:$P$89"),15,0)&lt;&gt;"",VLOOKUP($A17,INDIRECT(N$1&amp;"!$B$14:$P$89"),15,0)+N16,"")</f>
        <v>40.115816144037076</v>
      </c>
      <c r="O17" s="337">
        <f ca="1">IF(VLOOKUP($A17,INDIRECT(O$1&amp;"!$B$14:$P$89"),15,0)&lt;&gt;"",VLOOKUP($A17,INDIRECT(O$1&amp;"!$B$14:$P$89"),15,0)+O16,"")</f>
        <v>54.95774957168851</v>
      </c>
      <c r="P17" s="337">
        <f ca="1">IF(VLOOKUP($A17,INDIRECT(P$1&amp;"!$B$14:$P$89"),15,0)&lt;&gt;"",VLOOKUP($A17,INDIRECT(P$1&amp;"!$B$14:$P$89"),15,0)+P16,"")</f>
        <v>39.783472716709127</v>
      </c>
      <c r="Q17" s="337">
        <f ca="1">IF(VLOOKUP($A17,INDIRECT(Q$1&amp;"!$B$14:$P$89"),15,0)&lt;&gt;"",VLOOKUP($A17,INDIRECT(Q$1&amp;"!$B$14:$P$89"),15,0)+Q16,"")</f>
        <v>39.514588731648459</v>
      </c>
      <c r="R17" s="337">
        <f ca="1">IF(VLOOKUP($A17,INDIRECT(R$1&amp;"!$B$14:$P$89"),15,0)&lt;&gt;"",VLOOKUP($A17,INDIRECT(R$1&amp;"!$B$14:$P$89"),15,0)+R16,"")</f>
        <v>45.494860756140675</v>
      </c>
      <c r="S17" s="337">
        <f ca="1">IF(VLOOKUP($A17,INDIRECT(S$1&amp;"!$B$14:$P$89"),15,0)&lt;&gt;"",VLOOKUP($A17,INDIRECT(S$1&amp;"!$B$14:$P$89"),15,0)+S16,"")</f>
        <v>29.608528419864946</v>
      </c>
      <c r="T17" s="148">
        <f t="shared" ca="1" si="2"/>
        <v>43.164380881791182</v>
      </c>
      <c r="U17" s="157">
        <f t="shared" ca="1" si="20"/>
        <v>4.411764705882355</v>
      </c>
      <c r="V17" s="158">
        <f t="shared" ca="1" si="3"/>
        <v>6.5171302374572591</v>
      </c>
      <c r="W17" s="158">
        <f t="shared" ca="1" si="4"/>
        <v>1.7066793331942094</v>
      </c>
      <c r="X17" s="158">
        <f t="shared" ca="1" si="5"/>
        <v>11.547704493598395</v>
      </c>
      <c r="Y17" s="158">
        <f t="shared" ca="1" si="6"/>
        <v>-7.9152101726764954</v>
      </c>
      <c r="Z17" s="158">
        <f t="shared" ca="1" si="7"/>
        <v>1.6703155973749446</v>
      </c>
      <c r="AA17" s="158">
        <f t="shared" ca="1" si="8"/>
        <v>11.589669519795656</v>
      </c>
      <c r="AB17" s="158">
        <f t="shared" ca="1" si="9"/>
        <v>1.9263533686086376</v>
      </c>
      <c r="AC17" s="158">
        <f t="shared" ca="1" si="10"/>
        <v>-7.684981148320766</v>
      </c>
      <c r="AD17" s="158">
        <f t="shared" ca="1" si="11"/>
        <v>-2.9294716314320581</v>
      </c>
      <c r="AE17" s="158">
        <f t="shared" ca="1" si="12"/>
        <v>1.4759875722509861</v>
      </c>
      <c r="AF17" s="158">
        <f t="shared" ca="1" si="13"/>
        <v>-8.392908219192492</v>
      </c>
      <c r="AG17" s="158">
        <f t="shared" ca="1" si="14"/>
        <v>-3.0485647377541056</v>
      </c>
      <c r="AH17" s="158">
        <f t="shared" ca="1" si="15"/>
        <v>11.793368689897328</v>
      </c>
      <c r="AI17" s="158">
        <f t="shared" ca="1" si="16"/>
        <v>-3.3809081650820545</v>
      </c>
      <c r="AJ17" s="158">
        <f t="shared" ca="1" si="17"/>
        <v>-3.6497921501427228</v>
      </c>
      <c r="AK17" s="158">
        <f t="shared" ca="1" si="18"/>
        <v>2.3304798743494928</v>
      </c>
      <c r="AL17" s="158">
        <f t="shared" ca="1" si="19"/>
        <v>-13.555852461926236</v>
      </c>
    </row>
    <row r="18" spans="1:38" hidden="1">
      <c r="A18" s="327">
        <v>17</v>
      </c>
      <c r="B18" s="141" t="str">
        <f t="shared" si="1"/>
        <v>Tsjechië- Polen</v>
      </c>
      <c r="C18" s="336">
        <f ca="1">IF(VLOOKUP($A18,INDIRECT(C$1&amp;"!$B$14:$P$89"),15,0)&lt;&gt;"",VLOOKUP($A18,INDIRECT(C$1&amp;"!$B$14:$P$89"),15,0)+C17,"")</f>
        <v>49.681511119248441</v>
      </c>
      <c r="D18" s="336">
        <f ca="1">IF(VLOOKUP($A18,INDIRECT(D$1&amp;"!$B$14:$P$89"),15,0)&lt;&gt;"",VLOOKUP($A18,INDIRECT(D$1&amp;"!$B$14:$P$89"),15,0)+D17,"")</f>
        <v>44.871060214985391</v>
      </c>
      <c r="E18" s="336">
        <f ca="1">IF(VLOOKUP($A18,INDIRECT(E$1&amp;"!$B$14:$P$89"),15,0)&lt;&gt;"",VLOOKUP($A18,INDIRECT(E$1&amp;"!$B$14:$P$89"),15,0)+E17,"")</f>
        <v>54.712085375389577</v>
      </c>
      <c r="F18" s="336">
        <f ca="1">IF(VLOOKUP($A18,INDIRECT(F$1&amp;"!$B$14:$P$89"),15,0)&lt;&gt;"",VLOOKUP($A18,INDIRECT(F$1&amp;"!$B$14:$P$89"),15,0)+F17,"")</f>
        <v>35.249170709114686</v>
      </c>
      <c r="G18" s="336">
        <f ca="1">IF(VLOOKUP($A18,INDIRECT(G$1&amp;"!$B$14:$P$89"),15,0)&lt;&gt;"",VLOOKUP($A18,INDIRECT(G$1&amp;"!$B$14:$P$89"),15,0)+G17,"")</f>
        <v>44.834696479166126</v>
      </c>
      <c r="H18" s="336">
        <f ca="1">IF(VLOOKUP($A18,INDIRECT(H$1&amp;"!$B$14:$P$89"),15,0)&lt;&gt;"",VLOOKUP($A18,INDIRECT(H$1&amp;"!$B$14:$P$89"),15,0)+H17,"")</f>
        <v>54.754050401586838</v>
      </c>
      <c r="I18" s="336">
        <f ca="1">IF(VLOOKUP($A18,INDIRECT(I$1&amp;"!$B$14:$P$89"),15,0)&lt;&gt;"",VLOOKUP($A18,INDIRECT(I$1&amp;"!$B$14:$P$89"),15,0)+I17,"")</f>
        <v>45.090734250399819</v>
      </c>
      <c r="J18" s="336">
        <f ca="1">IF(VLOOKUP($A18,INDIRECT(J$1&amp;"!$B$14:$P$89"),15,0)&lt;&gt;"",VLOOKUP($A18,INDIRECT(J$1&amp;"!$B$14:$P$89"),15,0)+J17,"")</f>
        <v>40.479399733470416</v>
      </c>
      <c r="K18" s="336">
        <f ca="1">IF(VLOOKUP($A18,INDIRECT(K$1&amp;"!$B$14:$P$89"),15,0)&lt;&gt;"",VLOOKUP($A18,INDIRECT(K$1&amp;"!$B$14:$P$89"),15,0)+K17,"")</f>
        <v>40.234909250359124</v>
      </c>
      <c r="L18" s="336">
        <f ca="1">IF(VLOOKUP($A18,INDIRECT(L$1&amp;"!$B$14:$P$89"),15,0)&lt;&gt;"",VLOOKUP($A18,INDIRECT(L$1&amp;"!$B$14:$P$89"),15,0)+L17,"")</f>
        <v>44.640368454042168</v>
      </c>
      <c r="M18" s="336">
        <f ca="1">IF(VLOOKUP($A18,INDIRECT(M$1&amp;"!$B$14:$P$89"),15,0)&lt;&gt;"",VLOOKUP($A18,INDIRECT(M$1&amp;"!$B$14:$P$89"),15,0)+M17,"")</f>
        <v>39.77147266259869</v>
      </c>
      <c r="N18" s="336">
        <f ca="1">IF(VLOOKUP($A18,INDIRECT(N$1&amp;"!$B$14:$P$89"),15,0)&lt;&gt;"",VLOOKUP($A18,INDIRECT(N$1&amp;"!$B$14:$P$89"),15,0)+N17,"")</f>
        <v>40.115816144037076</v>
      </c>
      <c r="O18" s="336">
        <f ca="1">IF(VLOOKUP($A18,INDIRECT(O$1&amp;"!$B$14:$P$89"),15,0)&lt;&gt;"",VLOOKUP($A18,INDIRECT(O$1&amp;"!$B$14:$P$89"),15,0)+O17,"")</f>
        <v>59.95774957168851</v>
      </c>
      <c r="P18" s="336">
        <f ca="1">IF(VLOOKUP($A18,INDIRECT(P$1&amp;"!$B$14:$P$89"),15,0)&lt;&gt;"",VLOOKUP($A18,INDIRECT(P$1&amp;"!$B$14:$P$89"),15,0)+P17,"")</f>
        <v>39.783472716709127</v>
      </c>
      <c r="Q18" s="336">
        <f ca="1">IF(VLOOKUP($A18,INDIRECT(Q$1&amp;"!$B$14:$P$89"),15,0)&lt;&gt;"",VLOOKUP($A18,INDIRECT(Q$1&amp;"!$B$14:$P$89"),15,0)+Q17,"")</f>
        <v>49.514588731648459</v>
      </c>
      <c r="R18" s="336">
        <f ca="1">IF(VLOOKUP($A18,INDIRECT(R$1&amp;"!$B$14:$P$89"),15,0)&lt;&gt;"",VLOOKUP($A18,INDIRECT(R$1&amp;"!$B$14:$P$89"),15,0)+R17,"")</f>
        <v>45.494860756140675</v>
      </c>
      <c r="S18" s="336">
        <f ca="1">IF(VLOOKUP($A18,INDIRECT(S$1&amp;"!$B$14:$P$89"),15,0)&lt;&gt;"",VLOOKUP($A18,INDIRECT(S$1&amp;"!$B$14:$P$89"),15,0)+S17,"")</f>
        <v>29.608528419864946</v>
      </c>
      <c r="T18" s="148">
        <f t="shared" ca="1" si="2"/>
        <v>44.634969117085298</v>
      </c>
      <c r="U18" s="157">
        <f t="shared" ca="1" si="20"/>
        <v>1.470588235294116</v>
      </c>
      <c r="V18" s="158">
        <f t="shared" ca="1" si="3"/>
        <v>5.0465420021631431</v>
      </c>
      <c r="W18" s="158">
        <f t="shared" ca="1" si="4"/>
        <v>0.23609109790009342</v>
      </c>
      <c r="X18" s="158">
        <f t="shared" ca="1" si="5"/>
        <v>10.077116258304279</v>
      </c>
      <c r="Y18" s="158">
        <f t="shared" ca="1" si="6"/>
        <v>-9.3857984079706114</v>
      </c>
      <c r="Z18" s="158">
        <f t="shared" ca="1" si="7"/>
        <v>0.19972736208082864</v>
      </c>
      <c r="AA18" s="158">
        <f t="shared" ca="1" si="8"/>
        <v>10.11908128450154</v>
      </c>
      <c r="AB18" s="158">
        <f t="shared" ca="1" si="9"/>
        <v>0.45576513331452162</v>
      </c>
      <c r="AC18" s="158">
        <f t="shared" ca="1" si="10"/>
        <v>-4.1555693836148819</v>
      </c>
      <c r="AD18" s="158">
        <f t="shared" ca="1" si="11"/>
        <v>-4.4000598667261741</v>
      </c>
      <c r="AE18" s="158">
        <f t="shared" ca="1" si="12"/>
        <v>5.3993369568701155E-3</v>
      </c>
      <c r="AF18" s="158">
        <f t="shared" ca="1" si="13"/>
        <v>-4.8634964544866079</v>
      </c>
      <c r="AG18" s="158">
        <f t="shared" ca="1" si="14"/>
        <v>-4.5191529730482216</v>
      </c>
      <c r="AH18" s="158">
        <f t="shared" ca="1" si="15"/>
        <v>15.322780454603212</v>
      </c>
      <c r="AI18" s="158">
        <f t="shared" ca="1" si="16"/>
        <v>-4.8514964003761705</v>
      </c>
      <c r="AJ18" s="158">
        <f t="shared" ca="1" si="17"/>
        <v>4.8796196145631612</v>
      </c>
      <c r="AK18" s="158">
        <f t="shared" ca="1" si="18"/>
        <v>0.8598916390553768</v>
      </c>
      <c r="AL18" s="158">
        <f t="shared" ca="1" si="19"/>
        <v>-15.026440697220352</v>
      </c>
    </row>
    <row r="19" spans="1:38" hidden="1">
      <c r="A19" s="327">
        <v>18</v>
      </c>
      <c r="B19" s="142" t="str">
        <f t="shared" si="1"/>
        <v>Griekenland- Rusland</v>
      </c>
      <c r="C19" s="337">
        <f ca="1">IF(VLOOKUP($A19,INDIRECT(C$1&amp;"!$B$14:$P$89"),15,0)&lt;&gt;"",VLOOKUP($A19,INDIRECT(C$1&amp;"!$B$14:$P$89"),15,0)+C18,"")</f>
        <v>49.681511119248441</v>
      </c>
      <c r="D19" s="337">
        <f ca="1">IF(VLOOKUP($A19,INDIRECT(D$1&amp;"!$B$14:$P$89"),15,0)&lt;&gt;"",VLOOKUP($A19,INDIRECT(D$1&amp;"!$B$14:$P$89"),15,0)+D18,"")</f>
        <v>44.871060214985391</v>
      </c>
      <c r="E19" s="337">
        <f ca="1">IF(VLOOKUP($A19,INDIRECT(E$1&amp;"!$B$14:$P$89"),15,0)&lt;&gt;"",VLOOKUP($A19,INDIRECT(E$1&amp;"!$B$14:$P$89"),15,0)+E18,"")</f>
        <v>54.712085375389577</v>
      </c>
      <c r="F19" s="337">
        <f ca="1">IF(VLOOKUP($A19,INDIRECT(F$1&amp;"!$B$14:$P$89"),15,0)&lt;&gt;"",VLOOKUP($A19,INDIRECT(F$1&amp;"!$B$14:$P$89"),15,0)+F18,"")</f>
        <v>35.249170709114686</v>
      </c>
      <c r="G19" s="337">
        <f ca="1">IF(VLOOKUP($A19,INDIRECT(G$1&amp;"!$B$14:$P$89"),15,0)&lt;&gt;"",VLOOKUP($A19,INDIRECT(G$1&amp;"!$B$14:$P$89"),15,0)+G18,"")</f>
        <v>44.834696479166126</v>
      </c>
      <c r="H19" s="337">
        <f ca="1">IF(VLOOKUP($A19,INDIRECT(H$1&amp;"!$B$14:$P$89"),15,0)&lt;&gt;"",VLOOKUP($A19,INDIRECT(H$1&amp;"!$B$14:$P$89"),15,0)+H18,"")</f>
        <v>54.754050401586838</v>
      </c>
      <c r="I19" s="337">
        <f ca="1">IF(VLOOKUP($A19,INDIRECT(I$1&amp;"!$B$14:$P$89"),15,0)&lt;&gt;"",VLOOKUP($A19,INDIRECT(I$1&amp;"!$B$14:$P$89"),15,0)+I18,"")</f>
        <v>45.090734250399819</v>
      </c>
      <c r="J19" s="337">
        <f ca="1">IF(VLOOKUP($A19,INDIRECT(J$1&amp;"!$B$14:$P$89"),15,0)&lt;&gt;"",VLOOKUP($A19,INDIRECT(J$1&amp;"!$B$14:$P$89"),15,0)+J18,"")</f>
        <v>40.479399733470416</v>
      </c>
      <c r="K19" s="337">
        <f ca="1">IF(VLOOKUP($A19,INDIRECT(K$1&amp;"!$B$14:$P$89"),15,0)&lt;&gt;"",VLOOKUP($A19,INDIRECT(K$1&amp;"!$B$14:$P$89"),15,0)+K18,"")</f>
        <v>40.234909250359124</v>
      </c>
      <c r="L19" s="337">
        <f ca="1">IF(VLOOKUP($A19,INDIRECT(L$1&amp;"!$B$14:$P$89"),15,0)&lt;&gt;"",VLOOKUP($A19,INDIRECT(L$1&amp;"!$B$14:$P$89"),15,0)+L18,"")</f>
        <v>44.640368454042168</v>
      </c>
      <c r="M19" s="337">
        <f ca="1">IF(VLOOKUP($A19,INDIRECT(M$1&amp;"!$B$14:$P$89"),15,0)&lt;&gt;"",VLOOKUP($A19,INDIRECT(M$1&amp;"!$B$14:$P$89"),15,0)+M18,"")</f>
        <v>39.77147266259869</v>
      </c>
      <c r="N19" s="337">
        <f ca="1">IF(VLOOKUP($A19,INDIRECT(N$1&amp;"!$B$14:$P$89"),15,0)&lt;&gt;"",VLOOKUP($A19,INDIRECT(N$1&amp;"!$B$14:$P$89"),15,0)+N18,"")</f>
        <v>40.115816144037076</v>
      </c>
      <c r="O19" s="337">
        <f ca="1">IF(VLOOKUP($A19,INDIRECT(O$1&amp;"!$B$14:$P$89"),15,0)&lt;&gt;"",VLOOKUP($A19,INDIRECT(O$1&amp;"!$B$14:$P$89"),15,0)+O18,"")</f>
        <v>59.95774957168851</v>
      </c>
      <c r="P19" s="337">
        <f ca="1">IF(VLOOKUP($A19,INDIRECT(P$1&amp;"!$B$14:$P$89"),15,0)&lt;&gt;"",VLOOKUP($A19,INDIRECT(P$1&amp;"!$B$14:$P$89"),15,0)+P18,"")</f>
        <v>39.783472716709127</v>
      </c>
      <c r="Q19" s="337">
        <f ca="1">IF(VLOOKUP($A19,INDIRECT(Q$1&amp;"!$B$14:$P$89"),15,0)&lt;&gt;"",VLOOKUP($A19,INDIRECT(Q$1&amp;"!$B$14:$P$89"),15,0)+Q18,"")</f>
        <v>49.514588731648459</v>
      </c>
      <c r="R19" s="337">
        <f ca="1">IF(VLOOKUP($A19,INDIRECT(R$1&amp;"!$B$14:$P$89"),15,0)&lt;&gt;"",VLOOKUP($A19,INDIRECT(R$1&amp;"!$B$14:$P$89"),15,0)+R18,"")</f>
        <v>45.494860756140675</v>
      </c>
      <c r="S19" s="337">
        <f ca="1">IF(VLOOKUP($A19,INDIRECT(S$1&amp;"!$B$14:$P$89"),15,0)&lt;&gt;"",VLOOKUP($A19,INDIRECT(S$1&amp;"!$B$14:$P$89"),15,0)+S18,"")</f>
        <v>29.608528419864946</v>
      </c>
      <c r="T19" s="148">
        <f t="shared" ca="1" si="2"/>
        <v>44.634969117085298</v>
      </c>
      <c r="U19" s="157">
        <f t="shared" ca="1" si="20"/>
        <v>0</v>
      </c>
      <c r="V19" s="158">
        <f t="shared" ca="1" si="3"/>
        <v>5.0465420021631431</v>
      </c>
      <c r="W19" s="158">
        <f t="shared" ca="1" si="4"/>
        <v>0.23609109790009342</v>
      </c>
      <c r="X19" s="158">
        <f t="shared" ca="1" si="5"/>
        <v>10.077116258304279</v>
      </c>
      <c r="Y19" s="158">
        <f t="shared" ca="1" si="6"/>
        <v>-9.3857984079706114</v>
      </c>
      <c r="Z19" s="158">
        <f t="shared" ca="1" si="7"/>
        <v>0.19972736208082864</v>
      </c>
      <c r="AA19" s="158">
        <f t="shared" ca="1" si="8"/>
        <v>10.11908128450154</v>
      </c>
      <c r="AB19" s="158">
        <f t="shared" ca="1" si="9"/>
        <v>0.45576513331452162</v>
      </c>
      <c r="AC19" s="158">
        <f t="shared" ca="1" si="10"/>
        <v>-4.1555693836148819</v>
      </c>
      <c r="AD19" s="158">
        <f t="shared" ca="1" si="11"/>
        <v>-4.4000598667261741</v>
      </c>
      <c r="AE19" s="158">
        <f t="shared" ca="1" si="12"/>
        <v>5.3993369568701155E-3</v>
      </c>
      <c r="AF19" s="158">
        <f t="shared" ca="1" si="13"/>
        <v>-4.8634964544866079</v>
      </c>
      <c r="AG19" s="158">
        <f t="shared" ca="1" si="14"/>
        <v>-4.5191529730482216</v>
      </c>
      <c r="AH19" s="158">
        <f t="shared" ca="1" si="15"/>
        <v>15.322780454603212</v>
      </c>
      <c r="AI19" s="158">
        <f t="shared" ca="1" si="16"/>
        <v>-4.8514964003761705</v>
      </c>
      <c r="AJ19" s="158">
        <f t="shared" ca="1" si="17"/>
        <v>4.8796196145631612</v>
      </c>
      <c r="AK19" s="158">
        <f t="shared" ca="1" si="18"/>
        <v>0.8598916390553768</v>
      </c>
      <c r="AL19" s="158">
        <f t="shared" ca="1" si="19"/>
        <v>-15.026440697220352</v>
      </c>
    </row>
    <row r="20" spans="1:38" hidden="1">
      <c r="A20" s="331">
        <f>A19</f>
        <v>18</v>
      </c>
      <c r="B20" s="159" t="s">
        <v>197</v>
      </c>
      <c r="C20" s="338">
        <f ca="1">IF(VLOOKUP($A19,INDIRECT(C$1&amp;"!$B$14:$P$89"),15,0)&lt;&gt;"",C19+SUM(INDIRECT(C$1&amp;"!$D$3:$d$4")),"")</f>
        <v>49.681511119248441</v>
      </c>
      <c r="D20" s="338">
        <f ca="1">IF(VLOOKUP($A19,INDIRECT(D$1&amp;"!$B$14:$P$89"),15,0)&lt;&gt;"",D19+SUM(INDIRECT(D$1&amp;"!$D$3:$d$4")),"")</f>
        <v>44.871060214985391</v>
      </c>
      <c r="E20" s="338">
        <f ca="1">IF(VLOOKUP($A19,INDIRECT(E$1&amp;"!$B$14:$P$89"),15,0)&lt;&gt;"",E19+SUM(INDIRECT(E$1&amp;"!$D$3:$d$4")),"")</f>
        <v>64.712085375389577</v>
      </c>
      <c r="F20" s="338">
        <f ca="1">IF(VLOOKUP($A19,INDIRECT(F$1&amp;"!$B$14:$P$89"),15,0)&lt;&gt;"",F19+SUM(INDIRECT(F$1&amp;"!$D$3:$d$4")),"")</f>
        <v>45.249170709114686</v>
      </c>
      <c r="G20" s="338">
        <f ca="1">IF(VLOOKUP($A19,INDIRECT(G$1&amp;"!$B$14:$P$89"),15,0)&lt;&gt;"",G19+SUM(INDIRECT(G$1&amp;"!$D$3:$d$4")),"")</f>
        <v>44.834696479166126</v>
      </c>
      <c r="H20" s="338">
        <f ca="1">IF(VLOOKUP($A19,INDIRECT(H$1&amp;"!$B$14:$P$89"),15,0)&lt;&gt;"",H19+SUM(INDIRECT(H$1&amp;"!$D$3:$d$4")),"")</f>
        <v>54.754050401586838</v>
      </c>
      <c r="I20" s="338">
        <f ca="1">IF(VLOOKUP($A19,INDIRECT(I$1&amp;"!$B$14:$P$89"),15,0)&lt;&gt;"",I19+SUM(INDIRECT(I$1&amp;"!$D$3:$d$4")),"")</f>
        <v>45.090734250399819</v>
      </c>
      <c r="J20" s="338">
        <f ca="1">IF(VLOOKUP($A19,INDIRECT(J$1&amp;"!$B$14:$P$89"),15,0)&lt;&gt;"",J19+SUM(INDIRECT(J$1&amp;"!$D$3:$d$4")),"")</f>
        <v>50.479399733470416</v>
      </c>
      <c r="K20" s="338">
        <f ca="1">IF(VLOOKUP($A19,INDIRECT(K$1&amp;"!$B$14:$P$89"),15,0)&lt;&gt;"",K19+SUM(INDIRECT(K$1&amp;"!$D$3:$d$4")),"")</f>
        <v>40.234909250359124</v>
      </c>
      <c r="L20" s="338">
        <f ca="1">IF(VLOOKUP($A19,INDIRECT(L$1&amp;"!$B$14:$P$89"),15,0)&lt;&gt;"",L19+SUM(INDIRECT(L$1&amp;"!$D$3:$d$4")),"")</f>
        <v>54.640368454042168</v>
      </c>
      <c r="M20" s="338">
        <f ca="1">IF(VLOOKUP($A19,INDIRECT(M$1&amp;"!$B$14:$P$89"),15,0)&lt;&gt;"",M19+SUM(INDIRECT(M$1&amp;"!$D$3:$d$4")),"")</f>
        <v>49.77147266259869</v>
      </c>
      <c r="N20" s="338">
        <f ca="1">IF(VLOOKUP($A19,INDIRECT(N$1&amp;"!$B$14:$P$89"),15,0)&lt;&gt;"",N19+SUM(INDIRECT(N$1&amp;"!$D$3:$d$4")),"")</f>
        <v>50.115816144037076</v>
      </c>
      <c r="O20" s="338">
        <f ca="1">IF(VLOOKUP($A19,INDIRECT(O$1&amp;"!$B$14:$P$89"),15,0)&lt;&gt;"",O19+SUM(INDIRECT(O$1&amp;"!$D$3:$d$4")),"")</f>
        <v>69.95774957168851</v>
      </c>
      <c r="P20" s="338">
        <f ca="1">IF(VLOOKUP($A19,INDIRECT(P$1&amp;"!$B$14:$P$89"),15,0)&lt;&gt;"",P19+SUM(INDIRECT(P$1&amp;"!$D$3:$d$4")),"")</f>
        <v>49.783472716709127</v>
      </c>
      <c r="Q20" s="338">
        <f ca="1">IF(VLOOKUP($A19,INDIRECT(Q$1&amp;"!$B$14:$P$89"),15,0)&lt;&gt;"",Q19+SUM(INDIRECT(Q$1&amp;"!$D$3:$d$4")),"")</f>
        <v>59.514588731648459</v>
      </c>
      <c r="R20" s="338">
        <f ca="1">IF(VLOOKUP($A19,INDIRECT(R$1&amp;"!$B$14:$P$89"),15,0)&lt;&gt;"",R19+SUM(INDIRECT(R$1&amp;"!$D$3:$d$4")),"")</f>
        <v>55.494860756140675</v>
      </c>
      <c r="S20" s="338">
        <f ca="1">IF(VLOOKUP($A19,INDIRECT(S$1&amp;"!$B$14:$P$89"),15,0)&lt;&gt;"",S19+SUM(INDIRECT(S$1&amp;"!$D$3:$d$4")),"")</f>
        <v>29.608528419864946</v>
      </c>
      <c r="T20" s="148">
        <f t="shared" ca="1" si="2"/>
        <v>50.517322058261769</v>
      </c>
      <c r="U20" s="157">
        <f t="shared" ca="1" si="20"/>
        <v>5.882352941176471</v>
      </c>
      <c r="V20" s="158">
        <f t="shared" ca="1" si="3"/>
        <v>-0.83581093901332792</v>
      </c>
      <c r="W20" s="158">
        <f t="shared" ca="1" si="4"/>
        <v>-5.6462618432763776</v>
      </c>
      <c r="X20" s="158">
        <f t="shared" ca="1" si="5"/>
        <v>14.194763317127808</v>
      </c>
      <c r="Y20" s="158">
        <f t="shared" ca="1" si="6"/>
        <v>-5.2681513491470824</v>
      </c>
      <c r="Z20" s="158">
        <f t="shared" ca="1" si="7"/>
        <v>-5.6826255790956424</v>
      </c>
      <c r="AA20" s="158">
        <f t="shared" ca="1" si="8"/>
        <v>4.2367283433250691</v>
      </c>
      <c r="AB20" s="158">
        <f t="shared" ca="1" si="9"/>
        <v>-5.4265878078619494</v>
      </c>
      <c r="AC20" s="158">
        <f t="shared" ca="1" si="10"/>
        <v>-3.7922324791352935E-2</v>
      </c>
      <c r="AD20" s="158">
        <f t="shared" ca="1" si="11"/>
        <v>-10.282412807902645</v>
      </c>
      <c r="AE20" s="158">
        <f t="shared" ca="1" si="12"/>
        <v>4.1230463957803991</v>
      </c>
      <c r="AF20" s="158">
        <f t="shared" ca="1" si="13"/>
        <v>-0.74584939566307895</v>
      </c>
      <c r="AG20" s="158">
        <f t="shared" ca="1" si="14"/>
        <v>-0.40150591422469262</v>
      </c>
      <c r="AH20" s="158">
        <f t="shared" ca="1" si="15"/>
        <v>19.440427513426741</v>
      </c>
      <c r="AI20" s="158">
        <f t="shared" ca="1" si="16"/>
        <v>-0.73384934155264148</v>
      </c>
      <c r="AJ20" s="158">
        <f t="shared" ca="1" si="17"/>
        <v>8.9972666733866902</v>
      </c>
      <c r="AK20" s="158">
        <f t="shared" ca="1" si="18"/>
        <v>4.9775386978789058</v>
      </c>
      <c r="AL20" s="158">
        <f t="shared" ca="1" si="19"/>
        <v>-20.908793638396823</v>
      </c>
    </row>
    <row r="21" spans="1:38">
      <c r="A21" s="327">
        <v>19</v>
      </c>
      <c r="B21" s="141" t="str">
        <f>VLOOKUP($A21,Wedstrijdnummers,6,0)&amp;"- "&amp;VLOOKUP($A21,Wedstrijdnummers,10,0)</f>
        <v>Portugal- Nederland</v>
      </c>
      <c r="C21" s="336">
        <f ca="1">IF(VLOOKUP($A21,INDIRECT(C$1&amp;"!$B$14:$P$89"),15,0)&lt;&gt;"",VLOOKUP($A21,INDIRECT(C$1&amp;"!$B$14:$P$89"),15,0)+C20,"")</f>
        <v>49.681511119248441</v>
      </c>
      <c r="D21" s="336">
        <f ca="1">IF(VLOOKUP($A21,INDIRECT(D$1&amp;"!$B$14:$P$89"),15,0)&lt;&gt;"",VLOOKUP($A21,INDIRECT(D$1&amp;"!$B$14:$P$89"),15,0)+D20,"")</f>
        <v>44.871060214985391</v>
      </c>
      <c r="E21" s="336">
        <f ca="1">IF(VLOOKUP($A21,INDIRECT(E$1&amp;"!$B$14:$P$89"),15,0)&lt;&gt;"",VLOOKUP($A21,INDIRECT(E$1&amp;"!$B$14:$P$89"),15,0)+E20,"")</f>
        <v>69.712085375389577</v>
      </c>
      <c r="F21" s="336">
        <f ca="1">IF(VLOOKUP($A21,INDIRECT(F$1&amp;"!$B$14:$P$89"),15,0)&lt;&gt;"",VLOOKUP($A21,INDIRECT(F$1&amp;"!$B$14:$P$89"),15,0)+F20,"")</f>
        <v>45.249170709114686</v>
      </c>
      <c r="G21" s="336">
        <f ca="1">IF(VLOOKUP($A21,INDIRECT(G$1&amp;"!$B$14:$P$89"),15,0)&lt;&gt;"",VLOOKUP($A21,INDIRECT(G$1&amp;"!$B$14:$P$89"),15,0)+G20,"")</f>
        <v>54.834696479166126</v>
      </c>
      <c r="H21" s="336">
        <f ca="1">IF(VLOOKUP($A21,INDIRECT(H$1&amp;"!$B$14:$P$89"),15,0)&lt;&gt;"",VLOOKUP($A21,INDIRECT(H$1&amp;"!$B$14:$P$89"),15,0)+H20,"")</f>
        <v>54.754050401586838</v>
      </c>
      <c r="I21" s="336">
        <f ca="1">IF(VLOOKUP($A21,INDIRECT(I$1&amp;"!$B$14:$P$89"),15,0)&lt;&gt;"",VLOOKUP($A21,INDIRECT(I$1&amp;"!$B$14:$P$89"),15,0)+I20,"")</f>
        <v>45.090734250399819</v>
      </c>
      <c r="J21" s="336">
        <f ca="1">IF(VLOOKUP($A21,INDIRECT(J$1&amp;"!$B$14:$P$89"),15,0)&lt;&gt;"",VLOOKUP($A21,INDIRECT(J$1&amp;"!$B$14:$P$89"),15,0)+J20,"")</f>
        <v>50.479399733470416</v>
      </c>
      <c r="K21" s="336">
        <f ca="1">IF(VLOOKUP($A21,INDIRECT(K$1&amp;"!$B$14:$P$89"),15,0)&lt;&gt;"",VLOOKUP($A21,INDIRECT(K$1&amp;"!$B$14:$P$89"),15,0)+K20,"")</f>
        <v>40.234909250359124</v>
      </c>
      <c r="L21" s="336">
        <f ca="1">IF(VLOOKUP($A21,INDIRECT(L$1&amp;"!$B$14:$P$89"),15,0)&lt;&gt;"",VLOOKUP($A21,INDIRECT(L$1&amp;"!$B$14:$P$89"),15,0)+L20,"")</f>
        <v>54.640368454042168</v>
      </c>
      <c r="M21" s="336">
        <f ca="1">IF(VLOOKUP($A21,INDIRECT(M$1&amp;"!$B$14:$P$89"),15,0)&lt;&gt;"",VLOOKUP($A21,INDIRECT(M$1&amp;"!$B$14:$P$89"),15,0)+M20,"")</f>
        <v>49.77147266259869</v>
      </c>
      <c r="N21" s="336">
        <f ca="1">IF(VLOOKUP($A21,INDIRECT(N$1&amp;"!$B$14:$P$89"),15,0)&lt;&gt;"",VLOOKUP($A21,INDIRECT(N$1&amp;"!$B$14:$P$89"),15,0)+N20,"")</f>
        <v>50.115816144037076</v>
      </c>
      <c r="O21" s="336">
        <f ca="1">IF(VLOOKUP($A21,INDIRECT(O$1&amp;"!$B$14:$P$89"),15,0)&lt;&gt;"",VLOOKUP($A21,INDIRECT(O$1&amp;"!$B$14:$P$89"),15,0)+O20,"")</f>
        <v>69.95774957168851</v>
      </c>
      <c r="P21" s="336">
        <f ca="1">IF(VLOOKUP($A21,INDIRECT(P$1&amp;"!$B$14:$P$89"),15,0)&lt;&gt;"",VLOOKUP($A21,INDIRECT(P$1&amp;"!$B$14:$P$89"),15,0)+P20,"")</f>
        <v>49.783472716709127</v>
      </c>
      <c r="Q21" s="336">
        <f ca="1">IF(VLOOKUP($A21,INDIRECT(Q$1&amp;"!$B$14:$P$89"),15,0)&lt;&gt;"",VLOOKUP($A21,INDIRECT(Q$1&amp;"!$B$14:$P$89"),15,0)+Q20,"")</f>
        <v>69.514588731648459</v>
      </c>
      <c r="R21" s="336">
        <f ca="1">IF(VLOOKUP($A21,INDIRECT(R$1&amp;"!$B$14:$P$89"),15,0)&lt;&gt;"",VLOOKUP($A21,INDIRECT(R$1&amp;"!$B$14:$P$89"),15,0)+R20,"")</f>
        <v>55.494860756140675</v>
      </c>
      <c r="S21" s="336">
        <f ca="1">IF(VLOOKUP($A21,INDIRECT(S$1&amp;"!$B$14:$P$89"),15,0)&lt;&gt;"",VLOOKUP($A21,INDIRECT(S$1&amp;"!$B$14:$P$89"),15,0)+S20,"")</f>
        <v>29.608528419864946</v>
      </c>
      <c r="T21" s="148">
        <f t="shared" ca="1" si="2"/>
        <v>51.987910293555892</v>
      </c>
      <c r="U21" s="157">
        <f t="shared" ref="U21:U29" ca="1" si="21">T21-T20</f>
        <v>1.4705882352941231</v>
      </c>
      <c r="V21" s="158">
        <f t="shared" ca="1" si="3"/>
        <v>-2.306399174307451</v>
      </c>
      <c r="W21" s="158">
        <f t="shared" ca="1" si="4"/>
        <v>-7.1168500785705007</v>
      </c>
      <c r="X21" s="158">
        <f t="shared" ca="1" si="5"/>
        <v>17.724175081833685</v>
      </c>
      <c r="Y21" s="158">
        <f t="shared" ca="1" si="6"/>
        <v>-6.7387395844412055</v>
      </c>
      <c r="Z21" s="158">
        <f t="shared" ca="1" si="7"/>
        <v>2.8467861856102346</v>
      </c>
      <c r="AA21" s="158">
        <f t="shared" ca="1" si="8"/>
        <v>2.766140108030946</v>
      </c>
      <c r="AB21" s="158">
        <f t="shared" ca="1" si="9"/>
        <v>-6.8971760431560725</v>
      </c>
      <c r="AC21" s="158">
        <f t="shared" ca="1" si="10"/>
        <v>-1.508510560085476</v>
      </c>
      <c r="AD21" s="158">
        <f t="shared" ca="1" si="11"/>
        <v>-11.753001043196768</v>
      </c>
      <c r="AE21" s="158">
        <f t="shared" ca="1" si="12"/>
        <v>2.652458160486276</v>
      </c>
      <c r="AF21" s="158">
        <f t="shared" ca="1" si="13"/>
        <v>-2.216437630957202</v>
      </c>
      <c r="AG21" s="158">
        <f t="shared" ca="1" si="14"/>
        <v>-1.8720941495188157</v>
      </c>
      <c r="AH21" s="158">
        <f t="shared" ca="1" si="15"/>
        <v>17.969839278132618</v>
      </c>
      <c r="AI21" s="158">
        <f t="shared" ca="1" si="16"/>
        <v>-2.2044375768467646</v>
      </c>
      <c r="AJ21" s="158">
        <f t="shared" ca="1" si="17"/>
        <v>17.526678438092567</v>
      </c>
      <c r="AK21" s="158">
        <f t="shared" ca="1" si="18"/>
        <v>3.5069504625847827</v>
      </c>
      <c r="AL21" s="158">
        <f t="shared" ca="1" si="19"/>
        <v>-22.379381873690946</v>
      </c>
    </row>
    <row r="22" spans="1:38">
      <c r="A22" s="327">
        <v>20</v>
      </c>
      <c r="B22" s="142" t="str">
        <f>VLOOKUP($A22,Wedstrijdnummers,6,0)&amp;"- "&amp;VLOOKUP($A22,Wedstrijdnummers,10,0)</f>
        <v>Denemarken- Duitsland</v>
      </c>
      <c r="C22" s="337">
        <f ca="1">IF(VLOOKUP($A22,INDIRECT(C$1&amp;"!$B$14:$P$89"),15,0)&lt;&gt;"",VLOOKUP($A22,INDIRECT(C$1&amp;"!$B$14:$P$89"),15,0)+C21,"")</f>
        <v>54.681511119248441</v>
      </c>
      <c r="D22" s="337">
        <f ca="1">IF(VLOOKUP($A22,INDIRECT(D$1&amp;"!$B$14:$P$89"),15,0)&lt;&gt;"",VLOOKUP($A22,INDIRECT(D$1&amp;"!$B$14:$P$89"),15,0)+D21,"")</f>
        <v>49.871060214985391</v>
      </c>
      <c r="E22" s="337">
        <f ca="1">IF(VLOOKUP($A22,INDIRECT(E$1&amp;"!$B$14:$P$89"),15,0)&lt;&gt;"",VLOOKUP($A22,INDIRECT(E$1&amp;"!$B$14:$P$89"),15,0)+E21,"")</f>
        <v>74.712085375389577</v>
      </c>
      <c r="F22" s="337">
        <f ca="1">IF(VLOOKUP($A22,INDIRECT(F$1&amp;"!$B$14:$P$89"),15,0)&lt;&gt;"",VLOOKUP($A22,INDIRECT(F$1&amp;"!$B$14:$P$89"),15,0)+F21,"")</f>
        <v>50.249170709114686</v>
      </c>
      <c r="G22" s="337">
        <f ca="1">IF(VLOOKUP($A22,INDIRECT(G$1&amp;"!$B$14:$P$89"),15,0)&lt;&gt;"",VLOOKUP($A22,INDIRECT(G$1&amp;"!$B$14:$P$89"),15,0)+G21,"")</f>
        <v>59.834696479166126</v>
      </c>
      <c r="H22" s="337">
        <f ca="1">IF(VLOOKUP($A22,INDIRECT(H$1&amp;"!$B$14:$P$89"),15,0)&lt;&gt;"",VLOOKUP($A22,INDIRECT(H$1&amp;"!$B$14:$P$89"),15,0)+H21,"")</f>
        <v>59.754050401586838</v>
      </c>
      <c r="I22" s="337">
        <f ca="1">IF(VLOOKUP($A22,INDIRECT(I$1&amp;"!$B$14:$P$89"),15,0)&lt;&gt;"",VLOOKUP($A22,INDIRECT(I$1&amp;"!$B$14:$P$89"),15,0)+I21,"")</f>
        <v>55.090734250399819</v>
      </c>
      <c r="J22" s="337">
        <f ca="1">IF(VLOOKUP($A22,INDIRECT(J$1&amp;"!$B$14:$P$89"),15,0)&lt;&gt;"",VLOOKUP($A22,INDIRECT(J$1&amp;"!$B$14:$P$89"),15,0)+J21,"")</f>
        <v>55.479399733470416</v>
      </c>
      <c r="K22" s="337">
        <f ca="1">IF(VLOOKUP($A22,INDIRECT(K$1&amp;"!$B$14:$P$89"),15,0)&lt;&gt;"",VLOOKUP($A22,INDIRECT(K$1&amp;"!$B$14:$P$89"),15,0)+K21,"")</f>
        <v>45.234909250359124</v>
      </c>
      <c r="L22" s="337">
        <f ca="1">IF(VLOOKUP($A22,INDIRECT(L$1&amp;"!$B$14:$P$89"),15,0)&lt;&gt;"",VLOOKUP($A22,INDIRECT(L$1&amp;"!$B$14:$P$89"),15,0)+L21,"")</f>
        <v>59.640368454042168</v>
      </c>
      <c r="M22" s="337">
        <f ca="1">IF(VLOOKUP($A22,INDIRECT(M$1&amp;"!$B$14:$P$89"),15,0)&lt;&gt;"",VLOOKUP($A22,INDIRECT(M$1&amp;"!$B$14:$P$89"),15,0)+M21,"")</f>
        <v>54.77147266259869</v>
      </c>
      <c r="N22" s="337">
        <f ca="1">IF(VLOOKUP($A22,INDIRECT(N$1&amp;"!$B$14:$P$89"),15,0)&lt;&gt;"",VLOOKUP($A22,INDIRECT(N$1&amp;"!$B$14:$P$89"),15,0)+N21,"")</f>
        <v>55.115816144037076</v>
      </c>
      <c r="O22" s="337">
        <f ca="1">IF(VLOOKUP($A22,INDIRECT(O$1&amp;"!$B$14:$P$89"),15,0)&lt;&gt;"",VLOOKUP($A22,INDIRECT(O$1&amp;"!$B$14:$P$89"),15,0)+O21,"")</f>
        <v>74.95774957168851</v>
      </c>
      <c r="P22" s="337">
        <f ca="1">IF(VLOOKUP($A22,INDIRECT(P$1&amp;"!$B$14:$P$89"),15,0)&lt;&gt;"",VLOOKUP($A22,INDIRECT(P$1&amp;"!$B$14:$P$89"),15,0)+P21,"")</f>
        <v>54.783472716709127</v>
      </c>
      <c r="Q22" s="337">
        <f ca="1">IF(VLOOKUP($A22,INDIRECT(Q$1&amp;"!$B$14:$P$89"),15,0)&lt;&gt;"",VLOOKUP($A22,INDIRECT(Q$1&amp;"!$B$14:$P$89"),15,0)+Q21,"")</f>
        <v>74.514588731648459</v>
      </c>
      <c r="R22" s="337">
        <f ca="1">IF(VLOOKUP($A22,INDIRECT(R$1&amp;"!$B$14:$P$89"),15,0)&lt;&gt;"",VLOOKUP($A22,INDIRECT(R$1&amp;"!$B$14:$P$89"),15,0)+R21,"")</f>
        <v>55.494860756140675</v>
      </c>
      <c r="S22" s="337">
        <f ca="1">IF(VLOOKUP($A22,INDIRECT(S$1&amp;"!$B$14:$P$89"),15,0)&lt;&gt;"",VLOOKUP($A22,INDIRECT(S$1&amp;"!$B$14:$P$89"),15,0)+S21,"")</f>
        <v>34.608528419864946</v>
      </c>
      <c r="T22" s="148">
        <f t="shared" ca="1" si="2"/>
        <v>56.987910293555892</v>
      </c>
      <c r="U22" s="157">
        <f t="shared" ca="1" si="21"/>
        <v>5</v>
      </c>
      <c r="V22" s="158">
        <f t="shared" ca="1" si="3"/>
        <v>-2.306399174307451</v>
      </c>
      <c r="W22" s="158">
        <f t="shared" ca="1" si="4"/>
        <v>-7.1168500785705007</v>
      </c>
      <c r="X22" s="158">
        <f t="shared" ca="1" si="5"/>
        <v>17.724175081833685</v>
      </c>
      <c r="Y22" s="158">
        <f t="shared" ca="1" si="6"/>
        <v>-6.7387395844412055</v>
      </c>
      <c r="Z22" s="158">
        <f t="shared" ca="1" si="7"/>
        <v>2.8467861856102346</v>
      </c>
      <c r="AA22" s="158">
        <f t="shared" ca="1" si="8"/>
        <v>2.766140108030946</v>
      </c>
      <c r="AB22" s="158">
        <f t="shared" ca="1" si="9"/>
        <v>-1.8971760431560725</v>
      </c>
      <c r="AC22" s="158">
        <f t="shared" ca="1" si="10"/>
        <v>-1.508510560085476</v>
      </c>
      <c r="AD22" s="158">
        <f t="shared" ca="1" si="11"/>
        <v>-11.753001043196768</v>
      </c>
      <c r="AE22" s="158">
        <f t="shared" ca="1" si="12"/>
        <v>2.652458160486276</v>
      </c>
      <c r="AF22" s="158">
        <f t="shared" ca="1" si="13"/>
        <v>-2.216437630957202</v>
      </c>
      <c r="AG22" s="158">
        <f t="shared" ca="1" si="14"/>
        <v>-1.8720941495188157</v>
      </c>
      <c r="AH22" s="158">
        <f t="shared" ca="1" si="15"/>
        <v>17.969839278132618</v>
      </c>
      <c r="AI22" s="158">
        <f t="shared" ca="1" si="16"/>
        <v>-2.2044375768467646</v>
      </c>
      <c r="AJ22" s="158">
        <f t="shared" ca="1" si="17"/>
        <v>17.526678438092567</v>
      </c>
      <c r="AK22" s="158">
        <f t="shared" ca="1" si="18"/>
        <v>-1.4930495374152173</v>
      </c>
      <c r="AL22" s="158">
        <f t="shared" ca="1" si="19"/>
        <v>-22.379381873690946</v>
      </c>
    </row>
    <row r="23" spans="1:38">
      <c r="A23" s="331">
        <f>A22</f>
        <v>20</v>
      </c>
      <c r="B23" s="159" t="s">
        <v>197</v>
      </c>
      <c r="C23" s="338">
        <f ca="1">IF(VLOOKUP($A22,INDIRECT(C$1&amp;"!$B$14:$P$89"),15,0)&lt;&gt;"",C22+SUM(INDIRECT(C$1&amp;"!$D$5:$d$6")),"")</f>
        <v>64.681511119248441</v>
      </c>
      <c r="D23" s="338">
        <f ca="1">IF(VLOOKUP($A22,INDIRECT(D$1&amp;"!$B$14:$P$89"),15,0)&lt;&gt;"",D22+SUM(INDIRECT(D$1&amp;"!$D$5:$d$6")),"")</f>
        <v>59.871060214985391</v>
      </c>
      <c r="E23" s="338">
        <f ca="1">IF(VLOOKUP($A22,INDIRECT(E$1&amp;"!$B$14:$P$89"),15,0)&lt;&gt;"",E22+SUM(INDIRECT(E$1&amp;"!$D$5:$d$6")),"")</f>
        <v>94.712085375389577</v>
      </c>
      <c r="F23" s="338">
        <f ca="1">IF(VLOOKUP($A22,INDIRECT(F$1&amp;"!$B$14:$P$89"),15,0)&lt;&gt;"",F22+SUM(INDIRECT(F$1&amp;"!$D$5:$d$6")),"")</f>
        <v>70.249170709114679</v>
      </c>
      <c r="G23" s="338">
        <f ca="1">IF(VLOOKUP($A22,INDIRECT(G$1&amp;"!$B$14:$P$89"),15,0)&lt;&gt;"",G22+SUM(INDIRECT(G$1&amp;"!$D$5:$d$6")),"")</f>
        <v>69.834696479166126</v>
      </c>
      <c r="H23" s="338">
        <f ca="1">IF(VLOOKUP($A22,INDIRECT(H$1&amp;"!$B$14:$P$89"),15,0)&lt;&gt;"",H22+SUM(INDIRECT(H$1&amp;"!$D$5:$d$6")),"")</f>
        <v>69.754050401586838</v>
      </c>
      <c r="I23" s="338">
        <f ca="1">IF(VLOOKUP($A22,INDIRECT(I$1&amp;"!$B$14:$P$89"),15,0)&lt;&gt;"",I22+SUM(INDIRECT(I$1&amp;"!$D$5:$d$6")),"")</f>
        <v>65.090734250399819</v>
      </c>
      <c r="J23" s="338">
        <f ca="1">IF(VLOOKUP($A22,INDIRECT(J$1&amp;"!$B$14:$P$89"),15,0)&lt;&gt;"",J22+SUM(INDIRECT(J$1&amp;"!$D$5:$d$6")),"")</f>
        <v>65.479399733470416</v>
      </c>
      <c r="K23" s="338">
        <f ca="1">IF(VLOOKUP($A22,INDIRECT(K$1&amp;"!$B$14:$P$89"),15,0)&lt;&gt;"",K22+SUM(INDIRECT(K$1&amp;"!$D$5:$d$6")),"")</f>
        <v>55.234909250359124</v>
      </c>
      <c r="L23" s="338">
        <f ca="1">IF(VLOOKUP($A22,INDIRECT(L$1&amp;"!$B$14:$P$89"),15,0)&lt;&gt;"",L22+SUM(INDIRECT(L$1&amp;"!$D$5:$d$6")),"")</f>
        <v>79.640368454042175</v>
      </c>
      <c r="M23" s="338">
        <f ca="1">IF(VLOOKUP($A22,INDIRECT(M$1&amp;"!$B$14:$P$89"),15,0)&lt;&gt;"",M22+SUM(INDIRECT(M$1&amp;"!$D$5:$d$6")),"")</f>
        <v>64.771472662598683</v>
      </c>
      <c r="N23" s="338">
        <f ca="1">IF(VLOOKUP($A22,INDIRECT(N$1&amp;"!$B$14:$P$89"),15,0)&lt;&gt;"",N22+SUM(INDIRECT(N$1&amp;"!$D$5:$d$6")),"")</f>
        <v>65.115816144037069</v>
      </c>
      <c r="O23" s="338">
        <f ca="1">IF(VLOOKUP($A22,INDIRECT(O$1&amp;"!$B$14:$P$89"),15,0)&lt;&gt;"",O22+SUM(INDIRECT(O$1&amp;"!$D$5:$d$6")),"")</f>
        <v>84.95774957168851</v>
      </c>
      <c r="P23" s="338">
        <f ca="1">IF(VLOOKUP($A22,INDIRECT(P$1&amp;"!$B$14:$P$89"),15,0)&lt;&gt;"",P22+SUM(INDIRECT(P$1&amp;"!$D$5:$d$6")),"")</f>
        <v>64.783472716709127</v>
      </c>
      <c r="Q23" s="338">
        <f ca="1">IF(VLOOKUP($A22,INDIRECT(Q$1&amp;"!$B$14:$P$89"),15,0)&lt;&gt;"",Q22+SUM(INDIRECT(Q$1&amp;"!$D$5:$d$6")),"")</f>
        <v>84.514588731648459</v>
      </c>
      <c r="R23" s="338">
        <f ca="1">IF(VLOOKUP($A22,INDIRECT(R$1&amp;"!$B$14:$P$89"),15,0)&lt;&gt;"",R22+SUM(INDIRECT(R$1&amp;"!$D$5:$d$6")),"")</f>
        <v>65.494860756140667</v>
      </c>
      <c r="S23" s="338">
        <f ca="1">IF(VLOOKUP($A22,INDIRECT(S$1&amp;"!$B$14:$P$89"),15,0)&lt;&gt;"",S22+SUM(INDIRECT(S$1&amp;"!$D$5:$d$6")),"")</f>
        <v>44.608528419864946</v>
      </c>
      <c r="T23" s="148">
        <f t="shared" ca="1" si="2"/>
        <v>68.752616175908841</v>
      </c>
      <c r="U23" s="157">
        <f t="shared" ca="1" si="21"/>
        <v>11.764705882352949</v>
      </c>
      <c r="V23" s="158">
        <f t="shared" ca="1" si="3"/>
        <v>-4.0711050566604001</v>
      </c>
      <c r="W23" s="158">
        <f t="shared" ca="1" si="4"/>
        <v>-8.8815559609234498</v>
      </c>
      <c r="X23" s="158">
        <f t="shared" ca="1" si="5"/>
        <v>25.959469199480736</v>
      </c>
      <c r="Y23" s="158">
        <f t="shared" ca="1" si="6"/>
        <v>1.4965545332058383</v>
      </c>
      <c r="Z23" s="158">
        <f t="shared" ca="1" si="7"/>
        <v>1.0820803032572854</v>
      </c>
      <c r="AA23" s="158">
        <f t="shared" ca="1" si="8"/>
        <v>1.0014342256779969</v>
      </c>
      <c r="AB23" s="158">
        <f t="shared" ca="1" si="9"/>
        <v>-3.6618819255090216</v>
      </c>
      <c r="AC23" s="158">
        <f t="shared" ca="1" si="10"/>
        <v>-3.2732164424384251</v>
      </c>
      <c r="AD23" s="158">
        <f t="shared" ca="1" si="11"/>
        <v>-13.517706925549717</v>
      </c>
      <c r="AE23" s="158">
        <f t="shared" ca="1" si="12"/>
        <v>10.887752278133334</v>
      </c>
      <c r="AF23" s="158">
        <f t="shared" ca="1" si="13"/>
        <v>-3.9811435133101583</v>
      </c>
      <c r="AG23" s="158">
        <f t="shared" ca="1" si="14"/>
        <v>-3.6368000318717719</v>
      </c>
      <c r="AH23" s="158">
        <f t="shared" ca="1" si="15"/>
        <v>16.205133395779669</v>
      </c>
      <c r="AI23" s="158">
        <f t="shared" ca="1" si="16"/>
        <v>-3.9691434591997137</v>
      </c>
      <c r="AJ23" s="158">
        <f t="shared" ca="1" si="17"/>
        <v>15.761972555739618</v>
      </c>
      <c r="AK23" s="158">
        <f t="shared" ca="1" si="18"/>
        <v>-3.2577554197681735</v>
      </c>
      <c r="AL23" s="158">
        <f t="shared" ca="1" si="19"/>
        <v>-24.144087756043895</v>
      </c>
    </row>
    <row r="24" spans="1:38">
      <c r="A24" s="327">
        <v>21</v>
      </c>
      <c r="B24" s="141" t="str">
        <f>VLOOKUP($A24,Wedstrijdnummers,6,0)&amp;"- "&amp;VLOOKUP($A24,Wedstrijdnummers,10,0)</f>
        <v>Kroatië- Spanje</v>
      </c>
      <c r="C24" s="336">
        <f ca="1">IF(VLOOKUP($A24,INDIRECT(C$1&amp;"!$B$14:$P$89"),15,0)&lt;&gt;"",VLOOKUP($A24,INDIRECT(C$1&amp;"!$B$14:$P$89"),15,0)+C23,"")</f>
        <v>74.681511119248441</v>
      </c>
      <c r="D24" s="336">
        <f ca="1">IF(VLOOKUP($A24,INDIRECT(D$1&amp;"!$B$14:$P$89"),15,0)&lt;&gt;"",VLOOKUP($A24,INDIRECT(D$1&amp;"!$B$14:$P$89"),15,0)+D23,"")</f>
        <v>64.871060214985391</v>
      </c>
      <c r="E24" s="336">
        <f ca="1">IF(VLOOKUP($A24,INDIRECT(E$1&amp;"!$B$14:$P$89"),15,0)&lt;&gt;"",VLOOKUP($A24,INDIRECT(E$1&amp;"!$B$14:$P$89"),15,0)+E23,"")</f>
        <v>99.712085375389577</v>
      </c>
      <c r="F24" s="336">
        <f ca="1">IF(VLOOKUP($A24,INDIRECT(F$1&amp;"!$B$14:$P$89"),15,0)&lt;&gt;"",VLOOKUP($A24,INDIRECT(F$1&amp;"!$B$14:$P$89"),15,0)+F23,"")</f>
        <v>75.249170709114679</v>
      </c>
      <c r="G24" s="336">
        <f ca="1">IF(VLOOKUP($A24,INDIRECT(G$1&amp;"!$B$14:$P$89"),15,0)&lt;&gt;"",VLOOKUP($A24,INDIRECT(G$1&amp;"!$B$14:$P$89"),15,0)+G23,"")</f>
        <v>74.834696479166126</v>
      </c>
      <c r="H24" s="336">
        <f ca="1">IF(VLOOKUP($A24,INDIRECT(H$1&amp;"!$B$14:$P$89"),15,0)&lt;&gt;"",VLOOKUP($A24,INDIRECT(H$1&amp;"!$B$14:$P$89"),15,0)+H23,"")</f>
        <v>79.754050401586838</v>
      </c>
      <c r="I24" s="336">
        <f ca="1">IF(VLOOKUP($A24,INDIRECT(I$1&amp;"!$B$14:$P$89"),15,0)&lt;&gt;"",VLOOKUP($A24,INDIRECT(I$1&amp;"!$B$14:$P$89"),15,0)+I23,"")</f>
        <v>65.090734250399819</v>
      </c>
      <c r="J24" s="336">
        <f ca="1">IF(VLOOKUP($A24,INDIRECT(J$1&amp;"!$B$14:$P$89"),15,0)&lt;&gt;"",VLOOKUP($A24,INDIRECT(J$1&amp;"!$B$14:$P$89"),15,0)+J23,"")</f>
        <v>75.479399733470416</v>
      </c>
      <c r="K24" s="336">
        <f ca="1">IF(VLOOKUP($A24,INDIRECT(K$1&amp;"!$B$14:$P$89"),15,0)&lt;&gt;"",VLOOKUP($A24,INDIRECT(K$1&amp;"!$B$14:$P$89"),15,0)+K23,"")</f>
        <v>60.234909250359124</v>
      </c>
      <c r="L24" s="336">
        <f ca="1">IF(VLOOKUP($A24,INDIRECT(L$1&amp;"!$B$14:$P$89"),15,0)&lt;&gt;"",VLOOKUP($A24,INDIRECT(L$1&amp;"!$B$14:$P$89"),15,0)+L23,"")</f>
        <v>84.640368454042175</v>
      </c>
      <c r="M24" s="336">
        <f ca="1">IF(VLOOKUP($A24,INDIRECT(M$1&amp;"!$B$14:$P$89"),15,0)&lt;&gt;"",VLOOKUP($A24,INDIRECT(M$1&amp;"!$B$14:$P$89"),15,0)+M23,"")</f>
        <v>69.771472662598683</v>
      </c>
      <c r="N24" s="336">
        <f ca="1">IF(VLOOKUP($A24,INDIRECT(N$1&amp;"!$B$14:$P$89"),15,0)&lt;&gt;"",VLOOKUP($A24,INDIRECT(N$1&amp;"!$B$14:$P$89"),15,0)+N23,"")</f>
        <v>70.115816144037069</v>
      </c>
      <c r="O24" s="336">
        <f ca="1">IF(VLOOKUP($A24,INDIRECT(O$1&amp;"!$B$14:$P$89"),15,0)&lt;&gt;"",VLOOKUP($A24,INDIRECT(O$1&amp;"!$B$14:$P$89"),15,0)+O23,"")</f>
        <v>84.95774957168851</v>
      </c>
      <c r="P24" s="336">
        <f ca="1">IF(VLOOKUP($A24,INDIRECT(P$1&amp;"!$B$14:$P$89"),15,0)&lt;&gt;"",VLOOKUP($A24,INDIRECT(P$1&amp;"!$B$14:$P$89"),15,0)+P23,"")</f>
        <v>64.783472716709127</v>
      </c>
      <c r="Q24" s="336">
        <f ca="1">IF(VLOOKUP($A24,INDIRECT(Q$1&amp;"!$B$14:$P$89"),15,0)&lt;&gt;"",VLOOKUP($A24,INDIRECT(Q$1&amp;"!$B$14:$P$89"),15,0)+Q23,"")</f>
        <v>94.514588731648459</v>
      </c>
      <c r="R24" s="336">
        <f ca="1">IF(VLOOKUP($A24,INDIRECT(R$1&amp;"!$B$14:$P$89"),15,0)&lt;&gt;"",VLOOKUP($A24,INDIRECT(R$1&amp;"!$B$14:$P$89"),15,0)+R23,"")</f>
        <v>65.494860756140667</v>
      </c>
      <c r="S24" s="336">
        <f ca="1">IF(VLOOKUP($A24,INDIRECT(S$1&amp;"!$B$14:$P$89"),15,0)&lt;&gt;"",VLOOKUP($A24,INDIRECT(S$1&amp;"!$B$14:$P$89"),15,0)+S23,"")</f>
        <v>49.608528419864946</v>
      </c>
      <c r="T24" s="148">
        <f t="shared" ca="1" si="2"/>
        <v>73.752616175908841</v>
      </c>
      <c r="U24" s="157">
        <f t="shared" ca="1" si="21"/>
        <v>5</v>
      </c>
      <c r="V24" s="158">
        <f t="shared" ca="1" si="3"/>
        <v>0.92889494333959988</v>
      </c>
      <c r="W24" s="158">
        <f t="shared" ca="1" si="4"/>
        <v>-8.8815559609234498</v>
      </c>
      <c r="X24" s="158">
        <f t="shared" ca="1" si="5"/>
        <v>25.959469199480736</v>
      </c>
      <c r="Y24" s="158">
        <f t="shared" ca="1" si="6"/>
        <v>1.4965545332058383</v>
      </c>
      <c r="Z24" s="158">
        <f t="shared" ca="1" si="7"/>
        <v>1.0820803032572854</v>
      </c>
      <c r="AA24" s="158">
        <f t="shared" ca="1" si="8"/>
        <v>6.0014342256779969</v>
      </c>
      <c r="AB24" s="158">
        <f t="shared" ca="1" si="9"/>
        <v>-8.6618819255090216</v>
      </c>
      <c r="AC24" s="158">
        <f t="shared" ca="1" si="10"/>
        <v>1.7267835575615749</v>
      </c>
      <c r="AD24" s="158">
        <f t="shared" ca="1" si="11"/>
        <v>-13.517706925549717</v>
      </c>
      <c r="AE24" s="158">
        <f t="shared" ca="1" si="12"/>
        <v>10.887752278133334</v>
      </c>
      <c r="AF24" s="158">
        <f t="shared" ca="1" si="13"/>
        <v>-3.9811435133101583</v>
      </c>
      <c r="AG24" s="158">
        <f t="shared" ca="1" si="14"/>
        <v>-3.6368000318717719</v>
      </c>
      <c r="AH24" s="158">
        <f t="shared" ca="1" si="15"/>
        <v>11.205133395779669</v>
      </c>
      <c r="AI24" s="158">
        <f t="shared" ca="1" si="16"/>
        <v>-8.9691434591997137</v>
      </c>
      <c r="AJ24" s="158">
        <f t="shared" ca="1" si="17"/>
        <v>20.761972555739618</v>
      </c>
      <c r="AK24" s="158">
        <f t="shared" ca="1" si="18"/>
        <v>-8.2577554197681735</v>
      </c>
      <c r="AL24" s="158">
        <f t="shared" ca="1" si="19"/>
        <v>-24.144087756043895</v>
      </c>
    </row>
    <row r="25" spans="1:38">
      <c r="A25" s="327">
        <v>22</v>
      </c>
      <c r="B25" s="142" t="str">
        <f>VLOOKUP($A25,Wedstrijdnummers,6,0)&amp;"- "&amp;VLOOKUP($A25,Wedstrijdnummers,10,0)</f>
        <v>Italië- Ierland</v>
      </c>
      <c r="C25" s="337">
        <f ca="1">IF(VLOOKUP($A25,INDIRECT(C$1&amp;"!$B$14:$P$89"),15,0)&lt;&gt;"",VLOOKUP($A25,INDIRECT(C$1&amp;"!$B$14:$P$89"),15,0)+C24,"")</f>
        <v>79.681511119248441</v>
      </c>
      <c r="D25" s="337">
        <f ca="1">IF(VLOOKUP($A25,INDIRECT(D$1&amp;"!$B$14:$P$89"),15,0)&lt;&gt;"",VLOOKUP($A25,INDIRECT(D$1&amp;"!$B$14:$P$89"),15,0)+D24,"")</f>
        <v>69.871060214985391</v>
      </c>
      <c r="E25" s="337">
        <f ca="1">IF(VLOOKUP($A25,INDIRECT(E$1&amp;"!$B$14:$P$89"),15,0)&lt;&gt;"",VLOOKUP($A25,INDIRECT(E$1&amp;"!$B$14:$P$89"),15,0)+E24,"")</f>
        <v>104.71208537538958</v>
      </c>
      <c r="F25" s="337">
        <f ca="1">IF(VLOOKUP($A25,INDIRECT(F$1&amp;"!$B$14:$P$89"),15,0)&lt;&gt;"",VLOOKUP($A25,INDIRECT(F$1&amp;"!$B$14:$P$89"),15,0)+F24,"")</f>
        <v>80.249170709114679</v>
      </c>
      <c r="G25" s="337">
        <f ca="1">IF(VLOOKUP($A25,INDIRECT(G$1&amp;"!$B$14:$P$89"),15,0)&lt;&gt;"",VLOOKUP($A25,INDIRECT(G$1&amp;"!$B$14:$P$89"),15,0)+G24,"")</f>
        <v>79.834696479166126</v>
      </c>
      <c r="H25" s="337">
        <f ca="1">IF(VLOOKUP($A25,INDIRECT(H$1&amp;"!$B$14:$P$89"),15,0)&lt;&gt;"",VLOOKUP($A25,INDIRECT(H$1&amp;"!$B$14:$P$89"),15,0)+H24,"")</f>
        <v>79.754050401586838</v>
      </c>
      <c r="I25" s="337">
        <f ca="1">IF(VLOOKUP($A25,INDIRECT(I$1&amp;"!$B$14:$P$89"),15,0)&lt;&gt;"",VLOOKUP($A25,INDIRECT(I$1&amp;"!$B$14:$P$89"),15,0)+I24,"")</f>
        <v>65.090734250399819</v>
      </c>
      <c r="J25" s="337">
        <f ca="1">IF(VLOOKUP($A25,INDIRECT(J$1&amp;"!$B$14:$P$89"),15,0)&lt;&gt;"",VLOOKUP($A25,INDIRECT(J$1&amp;"!$B$14:$P$89"),15,0)+J24,"")</f>
        <v>85.479399733470416</v>
      </c>
      <c r="K25" s="337">
        <f ca="1">IF(VLOOKUP($A25,INDIRECT(K$1&amp;"!$B$14:$P$89"),15,0)&lt;&gt;"",VLOOKUP($A25,INDIRECT(K$1&amp;"!$B$14:$P$89"),15,0)+K24,"")</f>
        <v>60.234909250359124</v>
      </c>
      <c r="L25" s="337">
        <f ca="1">IF(VLOOKUP($A25,INDIRECT(L$1&amp;"!$B$14:$P$89"),15,0)&lt;&gt;"",VLOOKUP($A25,INDIRECT(L$1&amp;"!$B$14:$P$89"),15,0)+L24,"")</f>
        <v>94.640368454042175</v>
      </c>
      <c r="M25" s="337">
        <f ca="1">IF(VLOOKUP($A25,INDIRECT(M$1&amp;"!$B$14:$P$89"),15,0)&lt;&gt;"",VLOOKUP($A25,INDIRECT(M$1&amp;"!$B$14:$P$89"),15,0)+M24,"")</f>
        <v>74.771472662598683</v>
      </c>
      <c r="N25" s="337">
        <f ca="1">IF(VLOOKUP($A25,INDIRECT(N$1&amp;"!$B$14:$P$89"),15,0)&lt;&gt;"",VLOOKUP($A25,INDIRECT(N$1&amp;"!$B$14:$P$89"),15,0)+N24,"")</f>
        <v>70.115816144037069</v>
      </c>
      <c r="O25" s="337">
        <f ca="1">IF(VLOOKUP($A25,INDIRECT(O$1&amp;"!$B$14:$P$89"),15,0)&lt;&gt;"",VLOOKUP($A25,INDIRECT(O$1&amp;"!$B$14:$P$89"),15,0)+O24,"")</f>
        <v>89.95774957168851</v>
      </c>
      <c r="P25" s="337">
        <f ca="1">IF(VLOOKUP($A25,INDIRECT(P$1&amp;"!$B$14:$P$89"),15,0)&lt;&gt;"",VLOOKUP($A25,INDIRECT(P$1&amp;"!$B$14:$P$89"),15,0)+P24,"")</f>
        <v>64.783472716709127</v>
      </c>
      <c r="Q25" s="337">
        <f ca="1">IF(VLOOKUP($A25,INDIRECT(Q$1&amp;"!$B$14:$P$89"),15,0)&lt;&gt;"",VLOOKUP($A25,INDIRECT(Q$1&amp;"!$B$14:$P$89"),15,0)+Q24,"")</f>
        <v>99.514588731648459</v>
      </c>
      <c r="R25" s="337">
        <f ca="1">IF(VLOOKUP($A25,INDIRECT(R$1&amp;"!$B$14:$P$89"),15,0)&lt;&gt;"",VLOOKUP($A25,INDIRECT(R$1&amp;"!$B$14:$P$89"),15,0)+R24,"")</f>
        <v>70.494860756140667</v>
      </c>
      <c r="S25" s="337">
        <f ca="1">IF(VLOOKUP($A25,INDIRECT(S$1&amp;"!$B$14:$P$89"),15,0)&lt;&gt;"",VLOOKUP($A25,INDIRECT(S$1&amp;"!$B$14:$P$89"),15,0)+S24,"")</f>
        <v>49.608528419864946</v>
      </c>
      <c r="T25" s="148">
        <f t="shared" ca="1" si="2"/>
        <v>77.576145587673537</v>
      </c>
      <c r="U25" s="157">
        <f t="shared" ca="1" si="21"/>
        <v>3.8235294117646959</v>
      </c>
      <c r="V25" s="158">
        <f t="shared" ca="1" si="3"/>
        <v>2.105365531574904</v>
      </c>
      <c r="W25" s="158">
        <f t="shared" ca="1" si="4"/>
        <v>-7.7050853726881456</v>
      </c>
      <c r="X25" s="158">
        <f t="shared" ca="1" si="5"/>
        <v>27.13593978771604</v>
      </c>
      <c r="Y25" s="158">
        <f t="shared" ca="1" si="6"/>
        <v>2.6730251214411425</v>
      </c>
      <c r="Z25" s="158">
        <f t="shared" ca="1" si="7"/>
        <v>2.2585508914925896</v>
      </c>
      <c r="AA25" s="158">
        <f t="shared" ca="1" si="8"/>
        <v>2.177904813913301</v>
      </c>
      <c r="AB25" s="158">
        <f t="shared" ca="1" si="9"/>
        <v>-12.485411337273717</v>
      </c>
      <c r="AC25" s="158">
        <f t="shared" ca="1" si="10"/>
        <v>7.903254145796879</v>
      </c>
      <c r="AD25" s="158">
        <f t="shared" ca="1" si="11"/>
        <v>-17.341236337314413</v>
      </c>
      <c r="AE25" s="158">
        <f t="shared" ca="1" si="12"/>
        <v>17.064222866368638</v>
      </c>
      <c r="AF25" s="158">
        <f t="shared" ca="1" si="13"/>
        <v>-2.8046729250748541</v>
      </c>
      <c r="AG25" s="158">
        <f t="shared" ca="1" si="14"/>
        <v>-7.4603294436364678</v>
      </c>
      <c r="AH25" s="158">
        <f t="shared" ca="1" si="15"/>
        <v>12.381603984014973</v>
      </c>
      <c r="AI25" s="158">
        <f t="shared" ca="1" si="16"/>
        <v>-12.79267287096441</v>
      </c>
      <c r="AJ25" s="158">
        <f t="shared" ca="1" si="17"/>
        <v>21.938443143974922</v>
      </c>
      <c r="AK25" s="158">
        <f t="shared" ca="1" si="18"/>
        <v>-7.0812848315328694</v>
      </c>
      <c r="AL25" s="158">
        <f t="shared" ca="1" si="19"/>
        <v>-27.967617167808591</v>
      </c>
    </row>
    <row r="26" spans="1:38">
      <c r="A26" s="331">
        <f>A25</f>
        <v>22</v>
      </c>
      <c r="B26" s="159" t="s">
        <v>197</v>
      </c>
      <c r="C26" s="338">
        <f ca="1">IF(VLOOKUP($A25,INDIRECT(C$1&amp;"!$B$14:$P$89"),15,0)&lt;&gt;"",C25+SUM(INDIRECT(C$1&amp;"!$D$7:$d$8")),"")</f>
        <v>99.681511119248441</v>
      </c>
      <c r="D26" s="338">
        <f ca="1">IF(VLOOKUP($A25,INDIRECT(D$1&amp;"!$B$14:$P$89"),15,0)&lt;&gt;"",D25+SUM(INDIRECT(D$1&amp;"!$D$7:$d$8")),"")</f>
        <v>89.871060214985391</v>
      </c>
      <c r="E26" s="338">
        <f ca="1">IF(VLOOKUP($A25,INDIRECT(E$1&amp;"!$B$14:$P$89"),15,0)&lt;&gt;"",E25+SUM(INDIRECT(E$1&amp;"!$D$7:$d$8")),"")</f>
        <v>114.71208537538958</v>
      </c>
      <c r="F26" s="338">
        <f ca="1">IF(VLOOKUP($A25,INDIRECT(F$1&amp;"!$B$14:$P$89"),15,0)&lt;&gt;"",F25+SUM(INDIRECT(F$1&amp;"!$D$7:$d$8")),"")</f>
        <v>90.249170709114679</v>
      </c>
      <c r="G26" s="338">
        <f ca="1">IF(VLOOKUP($A25,INDIRECT(G$1&amp;"!$B$14:$P$89"),15,0)&lt;&gt;"",G25+SUM(INDIRECT(G$1&amp;"!$D$7:$d$8")),"")</f>
        <v>99.834696479166126</v>
      </c>
      <c r="H26" s="338">
        <f ca="1">IF(VLOOKUP($A25,INDIRECT(H$1&amp;"!$B$14:$P$89"),15,0)&lt;&gt;"",H25+SUM(INDIRECT(H$1&amp;"!$D$7:$d$8")),"")</f>
        <v>99.754050401586838</v>
      </c>
      <c r="I26" s="338">
        <f ca="1">IF(VLOOKUP($A25,INDIRECT(I$1&amp;"!$B$14:$P$89"),15,0)&lt;&gt;"",I25+SUM(INDIRECT(I$1&amp;"!$D$7:$d$8")),"")</f>
        <v>75.090734250399819</v>
      </c>
      <c r="J26" s="338">
        <f ca="1">IF(VLOOKUP($A25,INDIRECT(J$1&amp;"!$B$14:$P$89"),15,0)&lt;&gt;"",J25+SUM(INDIRECT(J$1&amp;"!$D$7:$d$8")),"")</f>
        <v>105.47939973347042</v>
      </c>
      <c r="K26" s="338">
        <f ca="1">IF(VLOOKUP($A25,INDIRECT(K$1&amp;"!$B$14:$P$89"),15,0)&lt;&gt;"",K25+SUM(INDIRECT(K$1&amp;"!$D$7:$d$8")),"")</f>
        <v>70.234909250359124</v>
      </c>
      <c r="L26" s="338">
        <f ca="1">IF(VLOOKUP($A25,INDIRECT(L$1&amp;"!$B$14:$P$89"),15,0)&lt;&gt;"",L25+SUM(INDIRECT(L$1&amp;"!$D$7:$d$8")),"")</f>
        <v>114.64036845404218</v>
      </c>
      <c r="M26" s="338">
        <f ca="1">IF(VLOOKUP($A25,INDIRECT(M$1&amp;"!$B$14:$P$89"),15,0)&lt;&gt;"",M25+SUM(INDIRECT(M$1&amp;"!$D$7:$d$8")),"")</f>
        <v>84.771472662598683</v>
      </c>
      <c r="N26" s="338">
        <f ca="1">IF(VLOOKUP($A25,INDIRECT(N$1&amp;"!$B$14:$P$89"),15,0)&lt;&gt;"",N25+SUM(INDIRECT(N$1&amp;"!$D$7:$d$8")),"")</f>
        <v>90.115816144037069</v>
      </c>
      <c r="O26" s="338">
        <f ca="1">IF(VLOOKUP($A25,INDIRECT(O$1&amp;"!$B$14:$P$89"),15,0)&lt;&gt;"",O25+SUM(INDIRECT(O$1&amp;"!$D$7:$d$8")),"")</f>
        <v>99.95774957168851</v>
      </c>
      <c r="P26" s="338">
        <f ca="1">IF(VLOOKUP($A25,INDIRECT(P$1&amp;"!$B$14:$P$89"),15,0)&lt;&gt;"",P25+SUM(INDIRECT(P$1&amp;"!$D$7:$d$8")),"")</f>
        <v>74.783472716709127</v>
      </c>
      <c r="Q26" s="338">
        <f ca="1">IF(VLOOKUP($A25,INDIRECT(Q$1&amp;"!$B$14:$P$89"),15,0)&lt;&gt;"",Q25+SUM(INDIRECT(Q$1&amp;"!$D$7:$d$8")),"")</f>
        <v>119.51458873164846</v>
      </c>
      <c r="R26" s="338">
        <f ca="1">IF(VLOOKUP($A25,INDIRECT(R$1&amp;"!$B$14:$P$89"),15,0)&lt;&gt;"",R25+SUM(INDIRECT(R$1&amp;"!$D$7:$d$8")),"")</f>
        <v>90.494860756140667</v>
      </c>
      <c r="S26" s="338">
        <f ca="1">IF(VLOOKUP($A25,INDIRECT(S$1&amp;"!$B$14:$P$89"),15,0)&lt;&gt;"",S25+SUM(INDIRECT(S$1&amp;"!$D$7:$d$8")),"")</f>
        <v>59.608528419864946</v>
      </c>
      <c r="T26" s="148">
        <f t="shared" ca="1" si="2"/>
        <v>92.870263234732363</v>
      </c>
      <c r="U26" s="157">
        <f t="shared" ca="1" si="21"/>
        <v>15.294117647058826</v>
      </c>
      <c r="V26" s="158">
        <f t="shared" ca="1" si="3"/>
        <v>6.811247884516078</v>
      </c>
      <c r="W26" s="158">
        <f t="shared" ca="1" si="4"/>
        <v>-2.9992030197469717</v>
      </c>
      <c r="X26" s="158">
        <f t="shared" ca="1" si="5"/>
        <v>21.841822140657214</v>
      </c>
      <c r="Y26" s="158">
        <f t="shared" ca="1" si="6"/>
        <v>-2.6210925256176836</v>
      </c>
      <c r="Z26" s="158">
        <f t="shared" ca="1" si="7"/>
        <v>6.9644332444337635</v>
      </c>
      <c r="AA26" s="158">
        <f t="shared" ca="1" si="8"/>
        <v>6.883787166854475</v>
      </c>
      <c r="AB26" s="158">
        <f t="shared" ca="1" si="9"/>
        <v>-17.779528984332543</v>
      </c>
      <c r="AC26" s="158">
        <f t="shared" ca="1" si="10"/>
        <v>12.609136498738053</v>
      </c>
      <c r="AD26" s="158">
        <f t="shared" ca="1" si="11"/>
        <v>-22.635353984373239</v>
      </c>
      <c r="AE26" s="158">
        <f t="shared" ca="1" si="12"/>
        <v>21.770105219309812</v>
      </c>
      <c r="AF26" s="158">
        <f t="shared" ca="1" si="13"/>
        <v>-8.0987905721336801</v>
      </c>
      <c r="AG26" s="158">
        <f t="shared" ca="1" si="14"/>
        <v>-2.7544470906952938</v>
      </c>
      <c r="AH26" s="158">
        <f t="shared" ca="1" si="15"/>
        <v>7.0874863369561467</v>
      </c>
      <c r="AI26" s="158">
        <f t="shared" ca="1" si="16"/>
        <v>-18.086790518023236</v>
      </c>
      <c r="AJ26" s="158">
        <f t="shared" ca="1" si="17"/>
        <v>26.644325496916096</v>
      </c>
      <c r="AK26" s="158">
        <f t="shared" ca="1" si="18"/>
        <v>-2.3754024785916954</v>
      </c>
      <c r="AL26" s="158">
        <f t="shared" ca="1" si="19"/>
        <v>-33.261734814867417</v>
      </c>
    </row>
    <row r="27" spans="1:38">
      <c r="A27" s="327">
        <v>23</v>
      </c>
      <c r="B27" s="141" t="str">
        <f>VLOOKUP($A27,Wedstrijdnummers,6,0)&amp;"- "&amp;VLOOKUP($A27,Wedstrijdnummers,10,0)</f>
        <v>Engeland- Oekraïne</v>
      </c>
      <c r="C27" s="336">
        <f ca="1">IF(VLOOKUP($A27,INDIRECT(C$1&amp;"!$B$14:$P$89"),15,0)&lt;&gt;"",VLOOKUP($A27,INDIRECT(C$1&amp;"!$B$14:$P$89"),15,0)+C26,"")</f>
        <v>109.68151111924844</v>
      </c>
      <c r="D27" s="336">
        <f ca="1">IF(VLOOKUP($A27,INDIRECT(D$1&amp;"!$B$14:$P$89"),15,0)&lt;&gt;"",VLOOKUP($A27,INDIRECT(D$1&amp;"!$B$14:$P$89"),15,0)+D26,"")</f>
        <v>94.871060214985391</v>
      </c>
      <c r="E27" s="336">
        <f ca="1">IF(VLOOKUP($A27,INDIRECT(E$1&amp;"!$B$14:$P$89"),15,0)&lt;&gt;"",VLOOKUP($A27,INDIRECT(E$1&amp;"!$B$14:$P$89"),15,0)+E26,"")</f>
        <v>114.71208537538958</v>
      </c>
      <c r="F27" s="336">
        <f ca="1">IF(VLOOKUP($A27,INDIRECT(F$1&amp;"!$B$14:$P$89"),15,0)&lt;&gt;"",VLOOKUP($A27,INDIRECT(F$1&amp;"!$B$14:$P$89"),15,0)+F26,"")</f>
        <v>95.249170709114679</v>
      </c>
      <c r="G27" s="336">
        <f ca="1">IF(VLOOKUP($A27,INDIRECT(G$1&amp;"!$B$14:$P$89"),15,0)&lt;&gt;"",VLOOKUP($A27,INDIRECT(G$1&amp;"!$B$14:$P$89"),15,0)+G26,"")</f>
        <v>104.83469647916613</v>
      </c>
      <c r="H27" s="336">
        <f ca="1">IF(VLOOKUP($A27,INDIRECT(H$1&amp;"!$B$14:$P$89"),15,0)&lt;&gt;"",VLOOKUP($A27,INDIRECT(H$1&amp;"!$B$14:$P$89"),15,0)+H26,"")</f>
        <v>99.754050401586838</v>
      </c>
      <c r="I27" s="336">
        <f ca="1">IF(VLOOKUP($A27,INDIRECT(I$1&amp;"!$B$14:$P$89"),15,0)&lt;&gt;"",VLOOKUP($A27,INDIRECT(I$1&amp;"!$B$14:$P$89"),15,0)+I26,"")</f>
        <v>80.090734250399819</v>
      </c>
      <c r="J27" s="336">
        <f ca="1">IF(VLOOKUP($A27,INDIRECT(J$1&amp;"!$B$14:$P$89"),15,0)&lt;&gt;"",VLOOKUP($A27,INDIRECT(J$1&amp;"!$B$14:$P$89"),15,0)+J26,"")</f>
        <v>115.47939973347042</v>
      </c>
      <c r="K27" s="336">
        <f ca="1">IF(VLOOKUP($A27,INDIRECT(K$1&amp;"!$B$14:$P$89"),15,0)&lt;&gt;"",VLOOKUP($A27,INDIRECT(K$1&amp;"!$B$14:$P$89"),15,0)+K26,"")</f>
        <v>80.234909250359124</v>
      </c>
      <c r="L27" s="336">
        <f ca="1">IF(VLOOKUP($A27,INDIRECT(L$1&amp;"!$B$14:$P$89"),15,0)&lt;&gt;"",VLOOKUP($A27,INDIRECT(L$1&amp;"!$B$14:$P$89"),15,0)+L26,"")</f>
        <v>119.64036845404218</v>
      </c>
      <c r="M27" s="336">
        <f ca="1">IF(VLOOKUP($A27,INDIRECT(M$1&amp;"!$B$14:$P$89"),15,0)&lt;&gt;"",VLOOKUP($A27,INDIRECT(M$1&amp;"!$B$14:$P$89"),15,0)+M26,"")</f>
        <v>94.771472662598683</v>
      </c>
      <c r="N27" s="336">
        <f ca="1">IF(VLOOKUP($A27,INDIRECT(N$1&amp;"!$B$14:$P$89"),15,0)&lt;&gt;"",VLOOKUP($A27,INDIRECT(N$1&amp;"!$B$14:$P$89"),15,0)+N26,"")</f>
        <v>95.115816144037069</v>
      </c>
      <c r="O27" s="336">
        <f ca="1">IF(VLOOKUP($A27,INDIRECT(O$1&amp;"!$B$14:$P$89"),15,0)&lt;&gt;"",VLOOKUP($A27,INDIRECT(O$1&amp;"!$B$14:$P$89"),15,0)+O26,"")</f>
        <v>104.95774957168851</v>
      </c>
      <c r="P27" s="336">
        <f ca="1">IF(VLOOKUP($A27,INDIRECT(P$1&amp;"!$B$14:$P$89"),15,0)&lt;&gt;"",VLOOKUP($A27,INDIRECT(P$1&amp;"!$B$14:$P$89"),15,0)+P26,"")</f>
        <v>74.783472716709127</v>
      </c>
      <c r="Q27" s="336">
        <f ca="1">IF(VLOOKUP($A27,INDIRECT(Q$1&amp;"!$B$14:$P$89"),15,0)&lt;&gt;"",VLOOKUP($A27,INDIRECT(Q$1&amp;"!$B$14:$P$89"),15,0)+Q26,"")</f>
        <v>129.51458873164847</v>
      </c>
      <c r="R27" s="336">
        <f ca="1">IF(VLOOKUP($A27,INDIRECT(R$1&amp;"!$B$14:$P$89"),15,0)&lt;&gt;"",VLOOKUP($A27,INDIRECT(R$1&amp;"!$B$14:$P$89"),15,0)+R26,"")</f>
        <v>95.494860756140667</v>
      </c>
      <c r="S27" s="336">
        <f ca="1">IF(VLOOKUP($A27,INDIRECT(S$1&amp;"!$B$14:$P$89"),15,0)&lt;&gt;"",VLOOKUP($A27,INDIRECT(S$1&amp;"!$B$14:$P$89"),15,0)+S26,"")</f>
        <v>59.608528419864946</v>
      </c>
      <c r="T27" s="148">
        <f t="shared" ca="1" si="2"/>
        <v>98.164380881791189</v>
      </c>
      <c r="U27" s="157">
        <f t="shared" ca="1" si="21"/>
        <v>5.294117647058826</v>
      </c>
      <c r="V27" s="158">
        <f t="shared" ca="1" si="3"/>
        <v>11.517130237457252</v>
      </c>
      <c r="W27" s="158">
        <f t="shared" ca="1" si="4"/>
        <v>-3.2933206668057977</v>
      </c>
      <c r="X27" s="158">
        <f t="shared" ca="1" si="5"/>
        <v>16.547704493598388</v>
      </c>
      <c r="Y27" s="158">
        <f t="shared" ca="1" si="6"/>
        <v>-2.9152101726765096</v>
      </c>
      <c r="Z27" s="158">
        <f t="shared" ca="1" si="7"/>
        <v>6.6703155973749375</v>
      </c>
      <c r="AA27" s="158">
        <f t="shared" ca="1" si="8"/>
        <v>1.589669519795649</v>
      </c>
      <c r="AB27" s="158">
        <f t="shared" ca="1" si="9"/>
        <v>-18.07364663139137</v>
      </c>
      <c r="AC27" s="158">
        <f t="shared" ca="1" si="10"/>
        <v>17.315018851679227</v>
      </c>
      <c r="AD27" s="158">
        <f t="shared" ca="1" si="11"/>
        <v>-17.929471631432065</v>
      </c>
      <c r="AE27" s="158">
        <f t="shared" ca="1" si="12"/>
        <v>21.475987572250986</v>
      </c>
      <c r="AF27" s="158">
        <f t="shared" ca="1" si="13"/>
        <v>-3.3929082191925062</v>
      </c>
      <c r="AG27" s="158">
        <f t="shared" ca="1" si="14"/>
        <v>-3.0485647377541198</v>
      </c>
      <c r="AH27" s="158">
        <f t="shared" ca="1" si="15"/>
        <v>6.7933686898973207</v>
      </c>
      <c r="AI27" s="158">
        <f t="shared" ca="1" si="16"/>
        <v>-23.380908165082062</v>
      </c>
      <c r="AJ27" s="158">
        <f t="shared" ca="1" si="17"/>
        <v>31.350207849857284</v>
      </c>
      <c r="AK27" s="158">
        <f t="shared" ca="1" si="18"/>
        <v>-2.6695201256505214</v>
      </c>
      <c r="AL27" s="158">
        <f t="shared" ca="1" si="19"/>
        <v>-38.555852461926243</v>
      </c>
    </row>
    <row r="28" spans="1:38">
      <c r="A28" s="327">
        <v>24</v>
      </c>
      <c r="B28" s="142" t="str">
        <f>VLOOKUP($A28,Wedstrijdnummers,6,0)&amp;"- "&amp;VLOOKUP($A28,Wedstrijdnummers,10,0)</f>
        <v>Zweden- Frankrijk</v>
      </c>
      <c r="C28" s="337">
        <f ca="1">IF(VLOOKUP($A28,INDIRECT(C$1&amp;"!$B$14:$P$89"),15,0)&lt;&gt;"",VLOOKUP($A28,INDIRECT(C$1&amp;"!$B$14:$P$89"),15,0)+C27,"")</f>
        <v>109.68151111924844</v>
      </c>
      <c r="D28" s="337">
        <f ca="1">IF(VLOOKUP($A28,INDIRECT(D$1&amp;"!$B$14:$P$89"),15,0)&lt;&gt;"",VLOOKUP($A28,INDIRECT(D$1&amp;"!$B$14:$P$89"),15,0)+D27,"")</f>
        <v>94.871060214985391</v>
      </c>
      <c r="E28" s="337">
        <f ca="1">IF(VLOOKUP($A28,INDIRECT(E$1&amp;"!$B$14:$P$89"),15,0)&lt;&gt;"",VLOOKUP($A28,INDIRECT(E$1&amp;"!$B$14:$P$89"),15,0)+E27,"")</f>
        <v>119.71208537538958</v>
      </c>
      <c r="F28" s="337">
        <f ca="1">IF(VLOOKUP($A28,INDIRECT(F$1&amp;"!$B$14:$P$89"),15,0)&lt;&gt;"",VLOOKUP($A28,INDIRECT(F$1&amp;"!$B$14:$P$89"),15,0)+F27,"")</f>
        <v>95.249170709114679</v>
      </c>
      <c r="G28" s="337">
        <f ca="1">IF(VLOOKUP($A28,INDIRECT(G$1&amp;"!$B$14:$P$89"),15,0)&lt;&gt;"",VLOOKUP($A28,INDIRECT(G$1&amp;"!$B$14:$P$89"),15,0)+G27,"")</f>
        <v>104.83469647916613</v>
      </c>
      <c r="H28" s="337">
        <f ca="1">IF(VLOOKUP($A28,INDIRECT(H$1&amp;"!$B$14:$P$89"),15,0)&lt;&gt;"",VLOOKUP($A28,INDIRECT(H$1&amp;"!$B$14:$P$89"),15,0)+H27,"")</f>
        <v>99.754050401586838</v>
      </c>
      <c r="I28" s="337">
        <f ca="1">IF(VLOOKUP($A28,INDIRECT(I$1&amp;"!$B$14:$P$89"),15,0)&lt;&gt;"",VLOOKUP($A28,INDIRECT(I$1&amp;"!$B$14:$P$89"),15,0)+I27,"")</f>
        <v>80.090734250399819</v>
      </c>
      <c r="J28" s="337">
        <f ca="1">IF(VLOOKUP($A28,INDIRECT(J$1&amp;"!$B$14:$P$89"),15,0)&lt;&gt;"",VLOOKUP($A28,INDIRECT(J$1&amp;"!$B$14:$P$89"),15,0)+J27,"")</f>
        <v>120.47939973347042</v>
      </c>
      <c r="K28" s="337">
        <f ca="1">IF(VLOOKUP($A28,INDIRECT(K$1&amp;"!$B$14:$P$89"),15,0)&lt;&gt;"",VLOOKUP($A28,INDIRECT(K$1&amp;"!$B$14:$P$89"),15,0)+K27,"")</f>
        <v>80.234909250359124</v>
      </c>
      <c r="L28" s="337">
        <f ca="1">IF(VLOOKUP($A28,INDIRECT(L$1&amp;"!$B$14:$P$89"),15,0)&lt;&gt;"",VLOOKUP($A28,INDIRECT(L$1&amp;"!$B$14:$P$89"),15,0)+L27,"")</f>
        <v>119.64036845404218</v>
      </c>
      <c r="M28" s="337">
        <f ca="1">IF(VLOOKUP($A28,INDIRECT(M$1&amp;"!$B$14:$P$89"),15,0)&lt;&gt;"",VLOOKUP($A28,INDIRECT(M$1&amp;"!$B$14:$P$89"),15,0)+M27,"")</f>
        <v>94.771472662598683</v>
      </c>
      <c r="N28" s="337">
        <f ca="1">IF(VLOOKUP($A28,INDIRECT(N$1&amp;"!$B$14:$P$89"),15,0)&lt;&gt;"",VLOOKUP($A28,INDIRECT(N$1&amp;"!$B$14:$P$89"),15,0)+N27,"")</f>
        <v>95.115816144037069</v>
      </c>
      <c r="O28" s="337">
        <f ca="1">IF(VLOOKUP($A28,INDIRECT(O$1&amp;"!$B$14:$P$89"),15,0)&lt;&gt;"",VLOOKUP($A28,INDIRECT(O$1&amp;"!$B$14:$P$89"),15,0)+O27,"")</f>
        <v>114.95774957168851</v>
      </c>
      <c r="P28" s="337">
        <f ca="1">IF(VLOOKUP($A28,INDIRECT(P$1&amp;"!$B$14:$P$89"),15,0)&lt;&gt;"",VLOOKUP($A28,INDIRECT(P$1&amp;"!$B$14:$P$89"),15,0)+P27,"")</f>
        <v>74.783472716709127</v>
      </c>
      <c r="Q28" s="337">
        <f ca="1">IF(VLOOKUP($A28,INDIRECT(Q$1&amp;"!$B$14:$P$89"),15,0)&lt;&gt;"",VLOOKUP($A28,INDIRECT(Q$1&amp;"!$B$14:$P$89"),15,0)+Q27,"")</f>
        <v>134.51458873164847</v>
      </c>
      <c r="R28" s="337">
        <f ca="1">IF(VLOOKUP($A28,INDIRECT(R$1&amp;"!$B$14:$P$89"),15,0)&lt;&gt;"",VLOOKUP($A28,INDIRECT(R$1&amp;"!$B$14:$P$89"),15,0)+R27,"")</f>
        <v>100.49486075614067</v>
      </c>
      <c r="S28" s="337">
        <f ca="1">IF(VLOOKUP($A28,INDIRECT(S$1&amp;"!$B$14:$P$89"),15,0)&lt;&gt;"",VLOOKUP($A28,INDIRECT(S$1&amp;"!$B$14:$P$89"),15,0)+S27,"")</f>
        <v>69.608528419864939</v>
      </c>
      <c r="T28" s="148">
        <f t="shared" ca="1" si="2"/>
        <v>100.51732205826178</v>
      </c>
      <c r="U28" s="157">
        <f t="shared" ca="1" si="21"/>
        <v>2.3529411764705941</v>
      </c>
      <c r="V28" s="158">
        <f t="shared" ca="1" si="3"/>
        <v>9.1641890609866579</v>
      </c>
      <c r="W28" s="158">
        <f t="shared" ca="1" si="4"/>
        <v>-5.6462618432763918</v>
      </c>
      <c r="X28" s="158">
        <f t="shared" ca="1" si="5"/>
        <v>19.194763317127794</v>
      </c>
      <c r="Y28" s="158">
        <f t="shared" ca="1" si="6"/>
        <v>-5.2681513491471037</v>
      </c>
      <c r="Z28" s="158">
        <f t="shared" ca="1" si="7"/>
        <v>4.3173744209043434</v>
      </c>
      <c r="AA28" s="158">
        <f t="shared" ca="1" si="8"/>
        <v>-0.76327165667494512</v>
      </c>
      <c r="AB28" s="158">
        <f t="shared" ca="1" si="9"/>
        <v>-20.426587807861964</v>
      </c>
      <c r="AC28" s="158">
        <f t="shared" ca="1" si="10"/>
        <v>19.962077675208633</v>
      </c>
      <c r="AD28" s="158">
        <f t="shared" ca="1" si="11"/>
        <v>-20.282412807902659</v>
      </c>
      <c r="AE28" s="158">
        <f t="shared" ca="1" si="12"/>
        <v>19.123046395780392</v>
      </c>
      <c r="AF28" s="158">
        <f t="shared" ca="1" si="13"/>
        <v>-5.7458493956631003</v>
      </c>
      <c r="AG28" s="158">
        <f t="shared" ca="1" si="14"/>
        <v>-5.4015059142247139</v>
      </c>
      <c r="AH28" s="158">
        <f t="shared" ca="1" si="15"/>
        <v>14.440427513426727</v>
      </c>
      <c r="AI28" s="158">
        <f t="shared" ca="1" si="16"/>
        <v>-25.733849341552656</v>
      </c>
      <c r="AJ28" s="158">
        <f t="shared" ca="1" si="17"/>
        <v>33.99726667338669</v>
      </c>
      <c r="AK28" s="158">
        <f t="shared" ca="1" si="18"/>
        <v>-2.2461302121115523E-2</v>
      </c>
      <c r="AL28" s="158">
        <f t="shared" ca="1" si="19"/>
        <v>-30.908793638396844</v>
      </c>
    </row>
    <row r="29" spans="1:38" s="146" customFormat="1">
      <c r="A29" s="331">
        <f>A28</f>
        <v>24</v>
      </c>
      <c r="B29" s="159" t="s">
        <v>197</v>
      </c>
      <c r="C29" s="338">
        <f ca="1">IF(VLOOKUP($A28,INDIRECT(C$1&amp;"!$B$14:$P$89"),15,0)&lt;&gt;"",C28+SUM(INDIRECT(C$1&amp;"!$D$9:$d$10")),"")</f>
        <v>129.68151111924846</v>
      </c>
      <c r="D29" s="338">
        <f ca="1">IF(VLOOKUP($A28,INDIRECT(D$1&amp;"!$B$14:$P$89"),15,0)&lt;&gt;"",D28+SUM(INDIRECT(D$1&amp;"!$D$9:$d$10")),"")</f>
        <v>114.87106021498539</v>
      </c>
      <c r="E29" s="338">
        <f ca="1">IF(VLOOKUP($A28,INDIRECT(E$1&amp;"!$B$14:$P$89"),15,0)&lt;&gt;"",E28+SUM(INDIRECT(E$1&amp;"!$D$9:$d$10")),"")</f>
        <v>129.71208537538956</v>
      </c>
      <c r="F29" s="338">
        <f ca="1">IF(VLOOKUP($A28,INDIRECT(F$1&amp;"!$B$14:$P$89"),15,0)&lt;&gt;"",F28+SUM(INDIRECT(F$1&amp;"!$D$9:$d$10")),"")</f>
        <v>105.24917070911468</v>
      </c>
      <c r="G29" s="338">
        <f ca="1">IF(VLOOKUP($A28,INDIRECT(G$1&amp;"!$B$14:$P$89"),15,0)&lt;&gt;"",G28+SUM(INDIRECT(G$1&amp;"!$D$9:$d$10")),"")</f>
        <v>124.83469647916613</v>
      </c>
      <c r="H29" s="338">
        <f ca="1">IF(VLOOKUP($A28,INDIRECT(H$1&amp;"!$B$14:$P$89"),15,0)&lt;&gt;"",H28+SUM(INDIRECT(H$1&amp;"!$D$9:$d$10")),"")</f>
        <v>109.75405040158684</v>
      </c>
      <c r="I29" s="338">
        <f ca="1">IF(VLOOKUP($A28,INDIRECT(I$1&amp;"!$B$14:$P$89"),15,0)&lt;&gt;"",I28+SUM(INDIRECT(I$1&amp;"!$D$9:$d$10")),"")</f>
        <v>90.090734250399819</v>
      </c>
      <c r="J29" s="338">
        <f ca="1">IF(VLOOKUP($A28,INDIRECT(J$1&amp;"!$B$14:$P$89"),15,0)&lt;&gt;"",J28+SUM(INDIRECT(J$1&amp;"!$D$9:$d$10")),"")</f>
        <v>130.47939973347042</v>
      </c>
      <c r="K29" s="338">
        <f ca="1">IF(VLOOKUP($A28,INDIRECT(K$1&amp;"!$B$14:$P$89"),15,0)&lt;&gt;"",K28+SUM(INDIRECT(K$1&amp;"!$D$9:$d$10")),"")</f>
        <v>90.234909250359124</v>
      </c>
      <c r="L29" s="338">
        <f ca="1">IF(VLOOKUP($A28,INDIRECT(L$1&amp;"!$B$14:$P$89"),15,0)&lt;&gt;"",L28+SUM(INDIRECT(L$1&amp;"!$D$9:$d$10")),"")</f>
        <v>139.64036845404218</v>
      </c>
      <c r="M29" s="338">
        <f ca="1">IF(VLOOKUP($A28,INDIRECT(M$1&amp;"!$B$14:$P$89"),15,0)&lt;&gt;"",M28+SUM(INDIRECT(M$1&amp;"!$D$9:$d$10")),"")</f>
        <v>114.77147266259868</v>
      </c>
      <c r="N29" s="338">
        <f ca="1">IF(VLOOKUP($A28,INDIRECT(N$1&amp;"!$B$14:$P$89"),15,0)&lt;&gt;"",N28+SUM(INDIRECT(N$1&amp;"!$D$9:$d$10")),"")</f>
        <v>115.11581614403707</v>
      </c>
      <c r="O29" s="338">
        <f ca="1">IF(VLOOKUP($A28,INDIRECT(O$1&amp;"!$B$14:$P$89"),15,0)&lt;&gt;"",O28+SUM(INDIRECT(O$1&amp;"!$D$9:$d$10")),"")</f>
        <v>124.95774957168851</v>
      </c>
      <c r="P29" s="338">
        <f ca="1">IF(VLOOKUP($A28,INDIRECT(P$1&amp;"!$B$14:$P$89"),15,0)&lt;&gt;"",P28+SUM(INDIRECT(P$1&amp;"!$D$9:$d$10")),"")</f>
        <v>84.783472716709127</v>
      </c>
      <c r="Q29" s="338">
        <f ca="1">IF(VLOOKUP($A28,INDIRECT(Q$1&amp;"!$B$14:$P$89"),15,0)&lt;&gt;"",Q28+SUM(INDIRECT(Q$1&amp;"!$D$9:$d$10")),"")</f>
        <v>144.51458873164847</v>
      </c>
      <c r="R29" s="338">
        <f ca="1">IF(VLOOKUP($A28,INDIRECT(R$1&amp;"!$B$14:$P$89"),15,0)&lt;&gt;"",R28+SUM(INDIRECT(R$1&amp;"!$D$9:$d$10")),"")</f>
        <v>110.49486075614067</v>
      </c>
      <c r="S29" s="338">
        <f ca="1">IF(VLOOKUP($A28,INDIRECT(S$1&amp;"!$B$14:$P$89"),15,0)&lt;&gt;"",S28+SUM(INDIRECT(S$1&amp;"!$D$9:$d$10")),"")</f>
        <v>69.608528419864939</v>
      </c>
      <c r="T29" s="159">
        <f t="shared" ca="1" si="2"/>
        <v>113.45849852885001</v>
      </c>
      <c r="U29" s="160">
        <f t="shared" ca="1" si="21"/>
        <v>12.941176470588232</v>
      </c>
      <c r="V29" s="161">
        <f t="shared" ca="1" si="3"/>
        <v>16.22301259039844</v>
      </c>
      <c r="W29" s="161">
        <f t="shared" ca="1" si="4"/>
        <v>1.4125616861353762</v>
      </c>
      <c r="X29" s="161">
        <f t="shared" ca="1" si="5"/>
        <v>16.253586846539548</v>
      </c>
      <c r="Y29" s="161">
        <f t="shared" ca="1" si="6"/>
        <v>-8.2093278197353357</v>
      </c>
      <c r="Z29" s="161">
        <f t="shared" ca="1" si="7"/>
        <v>11.376197950316111</v>
      </c>
      <c r="AA29" s="161">
        <f t="shared" ca="1" si="8"/>
        <v>-3.7044481272631771</v>
      </c>
      <c r="AB29" s="161">
        <f t="shared" ca="1" si="9"/>
        <v>-23.367764278450196</v>
      </c>
      <c r="AC29" s="161">
        <f t="shared" ca="1" si="10"/>
        <v>17.020901204620401</v>
      </c>
      <c r="AD29" s="161">
        <f t="shared" ca="1" si="11"/>
        <v>-23.223589278490891</v>
      </c>
      <c r="AE29" s="161">
        <f t="shared" ca="1" si="12"/>
        <v>26.18186992519216</v>
      </c>
      <c r="AF29" s="161">
        <f t="shared" ca="1" si="13"/>
        <v>1.3129741337486678</v>
      </c>
      <c r="AG29" s="161">
        <f t="shared" ca="1" si="14"/>
        <v>1.6573176151870541</v>
      </c>
      <c r="AH29" s="161">
        <f t="shared" ca="1" si="15"/>
        <v>11.499251042838495</v>
      </c>
      <c r="AI29" s="161">
        <f t="shared" ca="1" si="16"/>
        <v>-28.675025812140888</v>
      </c>
      <c r="AJ29" s="161">
        <f t="shared" ca="1" si="17"/>
        <v>31.056090202798458</v>
      </c>
      <c r="AK29" s="161">
        <f t="shared" ca="1" si="18"/>
        <v>-2.9636377727093475</v>
      </c>
      <c r="AL29" s="161">
        <f t="shared" ca="1" si="19"/>
        <v>-43.849970108985076</v>
      </c>
    </row>
    <row r="30" spans="1:38">
      <c r="A30" s="327">
        <v>25</v>
      </c>
      <c r="B30" s="162" t="str">
        <f>VLOOKUP($A30,Invulblad!A$42:J$56,6,0)&amp;"-"&amp;VLOOKUP($A30,Invulblad!A$42:J$56,10,0)</f>
        <v>Tsjechië-Portugal</v>
      </c>
      <c r="C30" s="339">
        <f ca="1">IF(VLOOKUP($A30,INDIRECT(C$1&amp;"!$B$14:$P$89"),15,0)&lt;&gt;"",VLOOKUP($A30,INDIRECT(C$1&amp;"!$B$14:$P$89"),15,0)+C29,"")</f>
        <v>139.68151111924846</v>
      </c>
      <c r="D30" s="339">
        <f ca="1">IF(VLOOKUP($A30,INDIRECT(D$1&amp;"!$B$14:$P$89"),15,0)&lt;&gt;"",VLOOKUP($A30,INDIRECT(D$1&amp;"!$B$14:$P$89"),15,0)+D29,"")</f>
        <v>119.87106021498539</v>
      </c>
      <c r="E30" s="339">
        <f ca="1">IF(VLOOKUP($A30,INDIRECT(E$1&amp;"!$B$14:$P$89"),15,0)&lt;&gt;"",VLOOKUP($A30,INDIRECT(E$1&amp;"!$B$14:$P$89"),15,0)+E29,"")</f>
        <v>129.71208537538956</v>
      </c>
      <c r="F30" s="339">
        <f ca="1">IF(VLOOKUP($A30,INDIRECT(F$1&amp;"!$B$14:$P$89"),15,0)&lt;&gt;"",VLOOKUP($A30,INDIRECT(F$1&amp;"!$B$14:$P$89"),15,0)+F29,"")</f>
        <v>105.24917070911468</v>
      </c>
      <c r="G30" s="339">
        <f ca="1">IF(VLOOKUP($A30,INDIRECT(G$1&amp;"!$B$14:$P$89"),15,0)&lt;&gt;"",VLOOKUP($A30,INDIRECT(G$1&amp;"!$B$14:$P$89"),15,0)+G29,"")</f>
        <v>129.83469647916613</v>
      </c>
      <c r="H30" s="339">
        <f ca="1">IF(VLOOKUP($A30,INDIRECT(H$1&amp;"!$B$14:$P$89"),15,0)&lt;&gt;"",VLOOKUP($A30,INDIRECT(H$1&amp;"!$B$14:$P$89"),15,0)+H29,"")</f>
        <v>109.75405040158684</v>
      </c>
      <c r="I30" s="339">
        <f ca="1">IF(VLOOKUP($A30,INDIRECT(I$1&amp;"!$B$14:$P$89"),15,0)&lt;&gt;"",VLOOKUP($A30,INDIRECT(I$1&amp;"!$B$14:$P$89"),15,0)+I29,"")</f>
        <v>95.090734250399819</v>
      </c>
      <c r="J30" s="339">
        <f ca="1">IF(VLOOKUP($A30,INDIRECT(J$1&amp;"!$B$14:$P$89"),15,0)&lt;&gt;"",VLOOKUP($A30,INDIRECT(J$1&amp;"!$B$14:$P$89"),15,0)+J29,"")</f>
        <v>135.47939973347042</v>
      </c>
      <c r="K30" s="339">
        <f ca="1">IF(VLOOKUP($A30,INDIRECT(K$1&amp;"!$B$14:$P$89"),15,0)&lt;&gt;"",VLOOKUP($A30,INDIRECT(K$1&amp;"!$B$14:$P$89"),15,0)+K29,"")</f>
        <v>95.234909250359124</v>
      </c>
      <c r="L30" s="339">
        <f ca="1">IF(VLOOKUP($A30,INDIRECT(L$1&amp;"!$B$14:$P$89"),15,0)&lt;&gt;"",VLOOKUP($A30,INDIRECT(L$1&amp;"!$B$14:$P$89"),15,0)+L29,"")</f>
        <v>144.64036845404218</v>
      </c>
      <c r="M30" s="339">
        <f ca="1">IF(VLOOKUP($A30,INDIRECT(M$1&amp;"!$B$14:$P$89"),15,0)&lt;&gt;"",VLOOKUP($A30,INDIRECT(M$1&amp;"!$B$14:$P$89"),15,0)+M29,"")</f>
        <v>119.77147266259868</v>
      </c>
      <c r="N30" s="339">
        <f ca="1">IF(VLOOKUP($A30,INDIRECT(N$1&amp;"!$B$14:$P$89"),15,0)&lt;&gt;"",VLOOKUP($A30,INDIRECT(N$1&amp;"!$B$14:$P$89"),15,0)+N29,"")</f>
        <v>120.11581614403707</v>
      </c>
      <c r="O30" s="339">
        <f ca="1">IF(VLOOKUP($A30,INDIRECT(O$1&amp;"!$B$14:$P$89"),15,0)&lt;&gt;"",VLOOKUP($A30,INDIRECT(O$1&amp;"!$B$14:$P$89"),15,0)+O29,"")</f>
        <v>129.95774957168851</v>
      </c>
      <c r="P30" s="339">
        <f ca="1">IF(VLOOKUP($A30,INDIRECT(P$1&amp;"!$B$14:$P$89"),15,0)&lt;&gt;"",VLOOKUP($A30,INDIRECT(P$1&amp;"!$B$14:$P$89"),15,0)+P29,"")</f>
        <v>89.783472716709127</v>
      </c>
      <c r="Q30" s="339">
        <f ca="1">IF(VLOOKUP($A30,INDIRECT(Q$1&amp;"!$B$14:$P$89"),15,0)&lt;&gt;"",VLOOKUP($A30,INDIRECT(Q$1&amp;"!$B$14:$P$89"),15,0)+Q29,"")</f>
        <v>149.51458873164847</v>
      </c>
      <c r="R30" s="339">
        <f ca="1">IF(VLOOKUP($A30,INDIRECT(R$1&amp;"!$B$14:$P$89"),15,0)&lt;&gt;"",VLOOKUP($A30,INDIRECT(R$1&amp;"!$B$14:$P$89"),15,0)+R29,"")</f>
        <v>115.49486075614067</v>
      </c>
      <c r="S30" s="339">
        <f ca="1">IF(VLOOKUP($A30,INDIRECT(S$1&amp;"!$B$14:$P$89"),15,0)&lt;&gt;"",VLOOKUP($A30,INDIRECT(S$1&amp;"!$B$14:$P$89"),15,0)+S29,"")</f>
        <v>74.608528419864939</v>
      </c>
      <c r="T30" s="148">
        <f t="shared" ca="1" si="2"/>
        <v>117.87026323473236</v>
      </c>
      <c r="U30" s="157" t="e">
        <f ca="1">T30-#REF!</f>
        <v>#REF!</v>
      </c>
      <c r="V30" s="158">
        <f t="shared" ca="1" si="3"/>
        <v>21.811247884516092</v>
      </c>
      <c r="W30" s="158">
        <f t="shared" ca="1" si="4"/>
        <v>2.0007969802530283</v>
      </c>
      <c r="X30" s="158">
        <f t="shared" ca="1" si="5"/>
        <v>11.8418221406572</v>
      </c>
      <c r="Y30" s="158">
        <f t="shared" ca="1" si="6"/>
        <v>-12.621092525617684</v>
      </c>
      <c r="Z30" s="158">
        <f t="shared" ca="1" si="7"/>
        <v>11.964433244433764</v>
      </c>
      <c r="AA30" s="158">
        <f t="shared" ca="1" si="8"/>
        <v>-8.116212833145525</v>
      </c>
      <c r="AB30" s="158">
        <f t="shared" ca="1" si="9"/>
        <v>-22.779528984332543</v>
      </c>
      <c r="AC30" s="158">
        <f t="shared" ca="1" si="10"/>
        <v>17.609136498738053</v>
      </c>
      <c r="AD30" s="158">
        <f t="shared" ca="1" si="11"/>
        <v>-22.635353984373239</v>
      </c>
      <c r="AE30" s="158">
        <f t="shared" ca="1" si="12"/>
        <v>26.770105219309812</v>
      </c>
      <c r="AF30" s="158">
        <f t="shared" ca="1" si="13"/>
        <v>1.9012094278663199</v>
      </c>
      <c r="AG30" s="158">
        <f t="shared" ca="1" si="14"/>
        <v>2.2455529093047062</v>
      </c>
      <c r="AH30" s="158">
        <f t="shared" ca="1" si="15"/>
        <v>12.087486336956147</v>
      </c>
      <c r="AI30" s="158">
        <f t="shared" ca="1" si="16"/>
        <v>-28.086790518023236</v>
      </c>
      <c r="AJ30" s="158">
        <f t="shared" ca="1" si="17"/>
        <v>31.64432549691611</v>
      </c>
      <c r="AK30" s="158">
        <f t="shared" ca="1" si="18"/>
        <v>-2.3754024785916954</v>
      </c>
      <c r="AL30" s="158">
        <f t="shared" ca="1" si="19"/>
        <v>-43.261734814867424</v>
      </c>
    </row>
    <row r="31" spans="1:38">
      <c r="A31" s="327">
        <v>26</v>
      </c>
      <c r="B31" s="163" t="str">
        <f>VLOOKUP($A31,Invulblad!A$42:J$56,6,0)&amp;"-"&amp;VLOOKUP($A31,Invulblad!A$42:J$56,10,0)</f>
        <v>Duitsland-Griekenland</v>
      </c>
      <c r="C31" s="340">
        <f ca="1">IF(VLOOKUP($A31,INDIRECT(C$1&amp;"!$B$14:$P$89"),15,0)&lt;&gt;"",VLOOKUP($A31,INDIRECT(C$1&amp;"!$B$14:$P$89"),15,0)+C30,"")</f>
        <v>144.68151111924846</v>
      </c>
      <c r="D31" s="340">
        <f ca="1">IF(VLOOKUP($A31,INDIRECT(D$1&amp;"!$B$14:$P$89"),15,0)&lt;&gt;"",VLOOKUP($A31,INDIRECT(D$1&amp;"!$B$14:$P$89"),15,0)+D30,"")</f>
        <v>124.87106021498539</v>
      </c>
      <c r="E31" s="340">
        <f ca="1">IF(VLOOKUP($A31,INDIRECT(E$1&amp;"!$B$14:$P$89"),15,0)&lt;&gt;"",VLOOKUP($A31,INDIRECT(E$1&amp;"!$B$14:$P$89"),15,0)+E30,"")</f>
        <v>134.71208537538956</v>
      </c>
      <c r="F31" s="340">
        <f ca="1">IF(VLOOKUP($A31,INDIRECT(F$1&amp;"!$B$14:$P$89"),15,0)&lt;&gt;"",VLOOKUP($A31,INDIRECT(F$1&amp;"!$B$14:$P$89"),15,0)+F30,"")</f>
        <v>110.24917070911468</v>
      </c>
      <c r="G31" s="340">
        <f ca="1">IF(VLOOKUP($A31,INDIRECT(G$1&amp;"!$B$14:$P$89"),15,0)&lt;&gt;"",VLOOKUP($A31,INDIRECT(G$1&amp;"!$B$14:$P$89"),15,0)+G30,"")</f>
        <v>134.83469647916613</v>
      </c>
      <c r="H31" s="340">
        <f ca="1">IF(VLOOKUP($A31,INDIRECT(H$1&amp;"!$B$14:$P$89"),15,0)&lt;&gt;"",VLOOKUP($A31,INDIRECT(H$1&amp;"!$B$14:$P$89"),15,0)+H30,"")</f>
        <v>114.75405040158684</v>
      </c>
      <c r="I31" s="340">
        <f ca="1">IF(VLOOKUP($A31,INDIRECT(I$1&amp;"!$B$14:$P$89"),15,0)&lt;&gt;"",VLOOKUP($A31,INDIRECT(I$1&amp;"!$B$14:$P$89"),15,0)+I30,"")</f>
        <v>100.09073425039982</v>
      </c>
      <c r="J31" s="340">
        <f ca="1">IF(VLOOKUP($A31,INDIRECT(J$1&amp;"!$B$14:$P$89"),15,0)&lt;&gt;"",VLOOKUP($A31,INDIRECT(J$1&amp;"!$B$14:$P$89"),15,0)+J30,"")</f>
        <v>140.47939973347042</v>
      </c>
      <c r="K31" s="340">
        <f ca="1">IF(VLOOKUP($A31,INDIRECT(K$1&amp;"!$B$14:$P$89"),15,0)&lt;&gt;"",VLOOKUP($A31,INDIRECT(K$1&amp;"!$B$14:$P$89"),15,0)+K30,"")</f>
        <v>100.23490925035912</v>
      </c>
      <c r="L31" s="340">
        <f ca="1">IF(VLOOKUP($A31,INDIRECT(L$1&amp;"!$B$14:$P$89"),15,0)&lt;&gt;"",VLOOKUP($A31,INDIRECT(L$1&amp;"!$B$14:$P$89"),15,0)+L30,"")</f>
        <v>149.64036845404218</v>
      </c>
      <c r="M31" s="340">
        <f ca="1">IF(VLOOKUP($A31,INDIRECT(M$1&amp;"!$B$14:$P$89"),15,0)&lt;&gt;"",VLOOKUP($A31,INDIRECT(M$1&amp;"!$B$14:$P$89"),15,0)+M30,"")</f>
        <v>124.77147266259868</v>
      </c>
      <c r="N31" s="340">
        <f ca="1">IF(VLOOKUP($A31,INDIRECT(N$1&amp;"!$B$14:$P$89"),15,0)&lt;&gt;"",VLOOKUP($A31,INDIRECT(N$1&amp;"!$B$14:$P$89"),15,0)+N30,"")</f>
        <v>125.11581614403707</v>
      </c>
      <c r="O31" s="340">
        <f ca="1">IF(VLOOKUP($A31,INDIRECT(O$1&amp;"!$B$14:$P$89"),15,0)&lt;&gt;"",VLOOKUP($A31,INDIRECT(O$1&amp;"!$B$14:$P$89"),15,0)+O30,"")</f>
        <v>134.95774957168851</v>
      </c>
      <c r="P31" s="340">
        <f ca="1">IF(VLOOKUP($A31,INDIRECT(P$1&amp;"!$B$14:$P$89"),15,0)&lt;&gt;"",VLOOKUP($A31,INDIRECT(P$1&amp;"!$B$14:$P$89"),15,0)+P30,"")</f>
        <v>94.783472716709127</v>
      </c>
      <c r="Q31" s="340">
        <f ca="1">IF(VLOOKUP($A31,INDIRECT(Q$1&amp;"!$B$14:$P$89"),15,0)&lt;&gt;"",VLOOKUP($A31,INDIRECT(Q$1&amp;"!$B$14:$P$89"),15,0)+Q30,"")</f>
        <v>154.51458873164847</v>
      </c>
      <c r="R31" s="340">
        <f ca="1">IF(VLOOKUP($A31,INDIRECT(R$1&amp;"!$B$14:$P$89"),15,0)&lt;&gt;"",VLOOKUP($A31,INDIRECT(R$1&amp;"!$B$14:$P$89"),15,0)+R30,"")</f>
        <v>120.49486075614067</v>
      </c>
      <c r="S31" s="340">
        <f ca="1">IF(VLOOKUP($A31,INDIRECT(S$1&amp;"!$B$14:$P$89"),15,0)&lt;&gt;"",VLOOKUP($A31,INDIRECT(S$1&amp;"!$B$14:$P$89"),15,0)+S30,"")</f>
        <v>79.608528419864939</v>
      </c>
      <c r="T31" s="148">
        <f t="shared" ca="1" si="2"/>
        <v>122.87026323473235</v>
      </c>
      <c r="U31" s="157">
        <f ca="1">T31-T30</f>
        <v>4.9999999999999858</v>
      </c>
      <c r="V31" s="158">
        <f t="shared" ca="1" si="3"/>
        <v>21.811247884516106</v>
      </c>
      <c r="W31" s="158">
        <f t="shared" ca="1" si="4"/>
        <v>2.0007969802530425</v>
      </c>
      <c r="X31" s="158">
        <f t="shared" ca="1" si="5"/>
        <v>11.841822140657214</v>
      </c>
      <c r="Y31" s="158">
        <f t="shared" ca="1" si="6"/>
        <v>-12.621092525617669</v>
      </c>
      <c r="Z31" s="158">
        <f t="shared" ca="1" si="7"/>
        <v>11.964433244433778</v>
      </c>
      <c r="AA31" s="158">
        <f t="shared" ca="1" si="8"/>
        <v>-8.1162128331455108</v>
      </c>
      <c r="AB31" s="158">
        <f t="shared" ca="1" si="9"/>
        <v>-22.779528984332529</v>
      </c>
      <c r="AC31" s="158">
        <f t="shared" ca="1" si="10"/>
        <v>17.609136498738067</v>
      </c>
      <c r="AD31" s="158">
        <f t="shared" ca="1" si="11"/>
        <v>-22.635353984373225</v>
      </c>
      <c r="AE31" s="158">
        <f t="shared" ca="1" si="12"/>
        <v>26.770105219309826</v>
      </c>
      <c r="AF31" s="158">
        <f t="shared" ca="1" si="13"/>
        <v>1.9012094278663341</v>
      </c>
      <c r="AG31" s="158">
        <f t="shared" ca="1" si="14"/>
        <v>2.2455529093047204</v>
      </c>
      <c r="AH31" s="158">
        <f t="shared" ca="1" si="15"/>
        <v>12.087486336956161</v>
      </c>
      <c r="AI31" s="158">
        <f t="shared" ca="1" si="16"/>
        <v>-28.086790518023221</v>
      </c>
      <c r="AJ31" s="158">
        <f t="shared" ca="1" si="17"/>
        <v>31.644325496916125</v>
      </c>
      <c r="AK31" s="158">
        <f t="shared" ca="1" si="18"/>
        <v>-2.3754024785916812</v>
      </c>
      <c r="AL31" s="158">
        <f t="shared" ca="1" si="19"/>
        <v>-43.26173481486741</v>
      </c>
    </row>
    <row r="32" spans="1:38">
      <c r="A32" s="327">
        <v>27</v>
      </c>
      <c r="B32" s="162" t="str">
        <f>VLOOKUP($A32,Invulblad!A$42:J$56,6,0)&amp;"-"&amp;VLOOKUP($A32,Invulblad!A$42:J$56,10,0)</f>
        <v>Spanje-Frankrijk</v>
      </c>
      <c r="C32" s="339">
        <f ca="1">IF(VLOOKUP($A32,INDIRECT(C$1&amp;"!$B$14:$P$89"),15,0)&lt;&gt;"",VLOOKUP($A32,INDIRECT(C$1&amp;"!$B$14:$P$89"),15,0)+C31,"")</f>
        <v>149.68151111924846</v>
      </c>
      <c r="D32" s="339">
        <f ca="1">IF(VLOOKUP($A32,INDIRECT(D$1&amp;"!$B$14:$P$89"),15,0)&lt;&gt;"",VLOOKUP($A32,INDIRECT(D$1&amp;"!$B$14:$P$89"),15,0)+D31,"")</f>
        <v>129.87106021498539</v>
      </c>
      <c r="E32" s="339">
        <f ca="1">IF(VLOOKUP($A32,INDIRECT(E$1&amp;"!$B$14:$P$89"),15,0)&lt;&gt;"",VLOOKUP($A32,INDIRECT(E$1&amp;"!$B$14:$P$89"),15,0)+E31,"")</f>
        <v>144.71208537538956</v>
      </c>
      <c r="F32" s="339">
        <f ca="1">IF(VLOOKUP($A32,INDIRECT(F$1&amp;"!$B$14:$P$89"),15,0)&lt;&gt;"",VLOOKUP($A32,INDIRECT(F$1&amp;"!$B$14:$P$89"),15,0)+F31,"")</f>
        <v>115.24917070911468</v>
      </c>
      <c r="G32" s="339">
        <f ca="1">IF(VLOOKUP($A32,INDIRECT(G$1&amp;"!$B$14:$P$89"),15,0)&lt;&gt;"",VLOOKUP($A32,INDIRECT(G$1&amp;"!$B$14:$P$89"),15,0)+G31,"")</f>
        <v>134.83469647916613</v>
      </c>
      <c r="H32" s="339">
        <f ca="1">IF(VLOOKUP($A32,INDIRECT(H$1&amp;"!$B$14:$P$89"),15,0)&lt;&gt;"",VLOOKUP($A32,INDIRECT(H$1&amp;"!$B$14:$P$89"),15,0)+H31,"")</f>
        <v>114.75405040158684</v>
      </c>
      <c r="I32" s="339">
        <f ca="1">IF(VLOOKUP($A32,INDIRECT(I$1&amp;"!$B$14:$P$89"),15,0)&lt;&gt;"",VLOOKUP($A32,INDIRECT(I$1&amp;"!$B$14:$P$89"),15,0)+I31,"")</f>
        <v>105.09073425039982</v>
      </c>
      <c r="J32" s="339">
        <f ca="1">IF(VLOOKUP($A32,INDIRECT(J$1&amp;"!$B$14:$P$89"),15,0)&lt;&gt;"",VLOOKUP($A32,INDIRECT(J$1&amp;"!$B$14:$P$89"),15,0)+J31,"")</f>
        <v>145.47939973347042</v>
      </c>
      <c r="K32" s="339">
        <f ca="1">IF(VLOOKUP($A32,INDIRECT(K$1&amp;"!$B$14:$P$89"),15,0)&lt;&gt;"",VLOOKUP($A32,INDIRECT(K$1&amp;"!$B$14:$P$89"),15,0)+K31,"")</f>
        <v>110.23490925035912</v>
      </c>
      <c r="L32" s="339">
        <f ca="1">IF(VLOOKUP($A32,INDIRECT(L$1&amp;"!$B$14:$P$89"),15,0)&lt;&gt;"",VLOOKUP($A32,INDIRECT(L$1&amp;"!$B$14:$P$89"),15,0)+L31,"")</f>
        <v>149.64036845404218</v>
      </c>
      <c r="M32" s="339">
        <f ca="1">IF(VLOOKUP($A32,INDIRECT(M$1&amp;"!$B$14:$P$89"),15,0)&lt;&gt;"",VLOOKUP($A32,INDIRECT(M$1&amp;"!$B$14:$P$89"),15,0)+M31,"")</f>
        <v>129.77147266259868</v>
      </c>
      <c r="N32" s="339">
        <f ca="1">IF(VLOOKUP($A32,INDIRECT(N$1&amp;"!$B$14:$P$89"),15,0)&lt;&gt;"",VLOOKUP($A32,INDIRECT(N$1&amp;"!$B$14:$P$89"),15,0)+N31,"")</f>
        <v>130.11581614403707</v>
      </c>
      <c r="O32" s="339">
        <f ca="1">IF(VLOOKUP($A32,INDIRECT(O$1&amp;"!$B$14:$P$89"),15,0)&lt;&gt;"",VLOOKUP($A32,INDIRECT(O$1&amp;"!$B$14:$P$89"),15,0)+O31,"")</f>
        <v>139.95774957168851</v>
      </c>
      <c r="P32" s="339">
        <f ca="1">IF(VLOOKUP($A32,INDIRECT(P$1&amp;"!$B$14:$P$89"),15,0)&lt;&gt;"",VLOOKUP($A32,INDIRECT(P$1&amp;"!$B$14:$P$89"),15,0)+P31,"")</f>
        <v>94.783472716709127</v>
      </c>
      <c r="Q32" s="339">
        <f ca="1">IF(VLOOKUP($A32,INDIRECT(Q$1&amp;"!$B$14:$P$89"),15,0)&lt;&gt;"",VLOOKUP($A32,INDIRECT(Q$1&amp;"!$B$14:$P$89"),15,0)+Q31,"")</f>
        <v>154.51458873164847</v>
      </c>
      <c r="R32" s="339">
        <f ca="1">IF(VLOOKUP($A32,INDIRECT(R$1&amp;"!$B$14:$P$89"),15,0)&lt;&gt;"",VLOOKUP($A32,INDIRECT(R$1&amp;"!$B$14:$P$89"),15,0)+R31,"")</f>
        <v>125.49486075614067</v>
      </c>
      <c r="S32" s="339">
        <f ca="1">IF(VLOOKUP($A32,INDIRECT(S$1&amp;"!$B$14:$P$89"),15,0)&lt;&gt;"",VLOOKUP($A32,INDIRECT(S$1&amp;"!$B$14:$P$89"),15,0)+S31,"")</f>
        <v>79.608528419864939</v>
      </c>
      <c r="T32" s="148">
        <f t="shared" ca="1" si="2"/>
        <v>126.69379264649706</v>
      </c>
      <c r="U32" s="157">
        <f ca="1">T32-T31</f>
        <v>3.8235294117647101</v>
      </c>
      <c r="V32" s="158">
        <f t="shared" ca="1" si="3"/>
        <v>22.987718472751396</v>
      </c>
      <c r="W32" s="158">
        <f t="shared" ca="1" si="4"/>
        <v>3.1772675684883325</v>
      </c>
      <c r="X32" s="158">
        <f t="shared" ca="1" si="5"/>
        <v>18.018292728892504</v>
      </c>
      <c r="Y32" s="158">
        <f t="shared" ca="1" si="6"/>
        <v>-11.444621937382379</v>
      </c>
      <c r="Z32" s="158">
        <f t="shared" ca="1" si="7"/>
        <v>8.1409038326690677</v>
      </c>
      <c r="AA32" s="158">
        <f t="shared" ca="1" si="8"/>
        <v>-11.939742244910221</v>
      </c>
      <c r="AB32" s="158">
        <f t="shared" ca="1" si="9"/>
        <v>-21.603058396097239</v>
      </c>
      <c r="AC32" s="158">
        <f t="shared" ca="1" si="10"/>
        <v>18.785607086973357</v>
      </c>
      <c r="AD32" s="158">
        <f t="shared" ca="1" si="11"/>
        <v>-16.458883396137935</v>
      </c>
      <c r="AE32" s="158">
        <f t="shared" ca="1" si="12"/>
        <v>22.946575807545116</v>
      </c>
      <c r="AF32" s="158">
        <f t="shared" ca="1" si="13"/>
        <v>3.077680016101624</v>
      </c>
      <c r="AG32" s="158">
        <f t="shared" ca="1" si="14"/>
        <v>3.4220234975400103</v>
      </c>
      <c r="AH32" s="158">
        <f t="shared" ca="1" si="15"/>
        <v>13.263956925191451</v>
      </c>
      <c r="AI32" s="158">
        <f t="shared" ca="1" si="16"/>
        <v>-31.910319929787931</v>
      </c>
      <c r="AJ32" s="158">
        <f t="shared" ca="1" si="17"/>
        <v>27.820796085151414</v>
      </c>
      <c r="AK32" s="158">
        <f t="shared" ca="1" si="18"/>
        <v>-1.1989318903563912</v>
      </c>
      <c r="AL32" s="158">
        <f t="shared" ca="1" si="19"/>
        <v>-47.08526422663212</v>
      </c>
    </row>
    <row r="33" spans="1:38">
      <c r="A33" s="327">
        <v>28</v>
      </c>
      <c r="B33" s="163" t="str">
        <f>VLOOKUP($A33,Invulblad!A$42:J$56,6,0)&amp;"-"&amp;VLOOKUP($A33,Invulblad!A$42:J$56,10,0)</f>
        <v>Engeland-Italië</v>
      </c>
      <c r="C33" s="340">
        <f ca="1">IF(VLOOKUP($A33,INDIRECT(C$1&amp;"!$B$14:$P$89"),15,0)&lt;&gt;"",VLOOKUP($A33,INDIRECT(C$1&amp;"!$B$14:$P$89"),15,0)+C32,"")</f>
        <v>149.68151111924846</v>
      </c>
      <c r="D33" s="340">
        <f ca="1">IF(VLOOKUP($A33,INDIRECT(D$1&amp;"!$B$14:$P$89"),15,0)&lt;&gt;"",VLOOKUP($A33,INDIRECT(D$1&amp;"!$B$14:$P$89"),15,0)+D32,"")</f>
        <v>129.87106021498539</v>
      </c>
      <c r="E33" s="340">
        <f ca="1">IF(VLOOKUP($A33,INDIRECT(E$1&amp;"!$B$14:$P$89"),15,0)&lt;&gt;"",VLOOKUP($A33,INDIRECT(E$1&amp;"!$B$14:$P$89"),15,0)+E32,"")</f>
        <v>149.71208537538956</v>
      </c>
      <c r="F33" s="340">
        <f ca="1">IF(VLOOKUP($A33,INDIRECT(F$1&amp;"!$B$14:$P$89"),15,0)&lt;&gt;"",VLOOKUP($A33,INDIRECT(F$1&amp;"!$B$14:$P$89"),15,0)+F32,"")</f>
        <v>115.24917070911468</v>
      </c>
      <c r="G33" s="340">
        <f ca="1">IF(VLOOKUP($A33,INDIRECT(G$1&amp;"!$B$14:$P$89"),15,0)&lt;&gt;"",VLOOKUP($A33,INDIRECT(G$1&amp;"!$B$14:$P$89"),15,0)+G32,"")</f>
        <v>144.83469647916613</v>
      </c>
      <c r="H33" s="340">
        <f ca="1">IF(VLOOKUP($A33,INDIRECT(H$1&amp;"!$B$14:$P$89"),15,0)&lt;&gt;"",VLOOKUP($A33,INDIRECT(H$1&amp;"!$B$14:$P$89"),15,0)+H32,"")</f>
        <v>114.75405040158684</v>
      </c>
      <c r="I33" s="340">
        <f ca="1">IF(VLOOKUP($A33,INDIRECT(I$1&amp;"!$B$14:$P$89"),15,0)&lt;&gt;"",VLOOKUP($A33,INDIRECT(I$1&amp;"!$B$14:$P$89"),15,0)+I32,"")</f>
        <v>105.09073425039982</v>
      </c>
      <c r="J33" s="340">
        <f ca="1">IF(VLOOKUP($A33,INDIRECT(J$1&amp;"!$B$14:$P$89"),15,0)&lt;&gt;"",VLOOKUP($A33,INDIRECT(J$1&amp;"!$B$14:$P$89"),15,0)+J32,"")</f>
        <v>145.47939973347042</v>
      </c>
      <c r="K33" s="340">
        <f ca="1">IF(VLOOKUP($A33,INDIRECT(K$1&amp;"!$B$14:$P$89"),15,0)&lt;&gt;"",VLOOKUP($A33,INDIRECT(K$1&amp;"!$B$14:$P$89"),15,0)+K32,"")</f>
        <v>110.23490925035912</v>
      </c>
      <c r="L33" s="340">
        <f ca="1">IF(VLOOKUP($A33,INDIRECT(L$1&amp;"!$B$14:$P$89"),15,0)&lt;&gt;"",VLOOKUP($A33,INDIRECT(L$1&amp;"!$B$14:$P$89"),15,0)+L32,"")</f>
        <v>149.64036845404218</v>
      </c>
      <c r="M33" s="340">
        <f ca="1">IF(VLOOKUP($A33,INDIRECT(M$1&amp;"!$B$14:$P$89"),15,0)&lt;&gt;"",VLOOKUP($A33,INDIRECT(M$1&amp;"!$B$14:$P$89"),15,0)+M32,"")</f>
        <v>129.77147266259868</v>
      </c>
      <c r="N33" s="340">
        <f ca="1">IF(VLOOKUP($A33,INDIRECT(N$1&amp;"!$B$14:$P$89"),15,0)&lt;&gt;"",VLOOKUP($A33,INDIRECT(N$1&amp;"!$B$14:$P$89"),15,0)+N32,"")</f>
        <v>130.11581614403707</v>
      </c>
      <c r="O33" s="340">
        <f ca="1">IF(VLOOKUP($A33,INDIRECT(O$1&amp;"!$B$14:$P$89"),15,0)&lt;&gt;"",VLOOKUP($A33,INDIRECT(O$1&amp;"!$B$14:$P$89"),15,0)+O32,"")</f>
        <v>139.95774957168851</v>
      </c>
      <c r="P33" s="340">
        <f ca="1">IF(VLOOKUP($A33,INDIRECT(P$1&amp;"!$B$14:$P$89"),15,0)&lt;&gt;"",VLOOKUP($A33,INDIRECT(P$1&amp;"!$B$14:$P$89"),15,0)+P32,"")</f>
        <v>94.783472716709127</v>
      </c>
      <c r="Q33" s="340">
        <f ca="1">IF(VLOOKUP($A33,INDIRECT(Q$1&amp;"!$B$14:$P$89"),15,0)&lt;&gt;"",VLOOKUP($A33,INDIRECT(Q$1&amp;"!$B$14:$P$89"),15,0)+Q32,"")</f>
        <v>154.51458873164847</v>
      </c>
      <c r="R33" s="340">
        <f ca="1">IF(VLOOKUP($A33,INDIRECT(R$1&amp;"!$B$14:$P$89"),15,0)&lt;&gt;"",VLOOKUP($A33,INDIRECT(R$1&amp;"!$B$14:$P$89"),15,0)+R32,"")</f>
        <v>130.49486075614067</v>
      </c>
      <c r="S33" s="340">
        <f ca="1">IF(VLOOKUP($A33,INDIRECT(S$1&amp;"!$B$14:$P$89"),15,0)&lt;&gt;"",VLOOKUP($A33,INDIRECT(S$1&amp;"!$B$14:$P$89"),15,0)+S32,"")</f>
        <v>79.608528419864939</v>
      </c>
      <c r="T33" s="148">
        <f t="shared" ca="1" si="2"/>
        <v>127.87026323473235</v>
      </c>
      <c r="U33" s="157">
        <f ca="1">T33-T32</f>
        <v>1.1764705882352899</v>
      </c>
      <c r="V33" s="158">
        <f t="shared" ca="1" si="3"/>
        <v>21.811247884516106</v>
      </c>
      <c r="W33" s="158">
        <f t="shared" ca="1" si="4"/>
        <v>2.0007969802530425</v>
      </c>
      <c r="X33" s="158">
        <f t="shared" ca="1" si="5"/>
        <v>21.841822140657214</v>
      </c>
      <c r="Y33" s="158">
        <f t="shared" ca="1" si="6"/>
        <v>-12.621092525617669</v>
      </c>
      <c r="Z33" s="158">
        <f t="shared" ca="1" si="7"/>
        <v>16.964433244433778</v>
      </c>
      <c r="AA33" s="158">
        <f t="shared" ca="1" si="8"/>
        <v>-13.116212833145511</v>
      </c>
      <c r="AB33" s="158">
        <f t="shared" ca="1" si="9"/>
        <v>-22.779528984332529</v>
      </c>
      <c r="AC33" s="158">
        <f t="shared" ca="1" si="10"/>
        <v>17.609136498738067</v>
      </c>
      <c r="AD33" s="158">
        <f t="shared" ca="1" si="11"/>
        <v>-17.635353984373225</v>
      </c>
      <c r="AE33" s="158">
        <f t="shared" ca="1" si="12"/>
        <v>21.770105219309826</v>
      </c>
      <c r="AF33" s="158">
        <f t="shared" ca="1" si="13"/>
        <v>1.9012094278663341</v>
      </c>
      <c r="AG33" s="158">
        <f t="shared" ca="1" si="14"/>
        <v>2.2455529093047204</v>
      </c>
      <c r="AH33" s="158">
        <f t="shared" ca="1" si="15"/>
        <v>12.087486336956161</v>
      </c>
      <c r="AI33" s="158">
        <f t="shared" ca="1" si="16"/>
        <v>-33.086790518023221</v>
      </c>
      <c r="AJ33" s="158">
        <f t="shared" ca="1" si="17"/>
        <v>26.644325496916125</v>
      </c>
      <c r="AK33" s="158">
        <f t="shared" ca="1" si="18"/>
        <v>2.6245975214083188</v>
      </c>
      <c r="AL33" s="158">
        <f t="shared" ca="1" si="19"/>
        <v>-48.26173481486741</v>
      </c>
    </row>
    <row r="34" spans="1:38" s="146" customFormat="1">
      <c r="A34" s="331" t="str">
        <f>B34</f>
        <v>Boni 1/2</v>
      </c>
      <c r="B34" s="159" t="s">
        <v>61</v>
      </c>
      <c r="C34" s="341">
        <f ca="1">IF(C30&lt;&gt;"",INDIRECT(C$1&amp;"!$F$7")+MAX(C30:C33),"")</f>
        <v>209.68151111924846</v>
      </c>
      <c r="D34" s="341">
        <f ca="1">IF(D30&lt;&gt;"",INDIRECT(D$1&amp;"!$F$7")+MAX(D30:D33),"")</f>
        <v>189.87106021498539</v>
      </c>
      <c r="E34" s="341">
        <f ca="1">IF(E30&lt;&gt;"",INDIRECT(E$1&amp;"!$F$7")+MAX(E30:E33),"")</f>
        <v>189.71208537538956</v>
      </c>
      <c r="F34" s="341">
        <f ca="1">IF(F30&lt;&gt;"",INDIRECT(F$1&amp;"!$F$7")+MAX(F30:F33),"")</f>
        <v>155.24917070911468</v>
      </c>
      <c r="G34" s="341">
        <f ca="1">IF(G30&lt;&gt;"",INDIRECT(G$1&amp;"!$F$7")+MAX(G30:G33),"")</f>
        <v>184.83469647916613</v>
      </c>
      <c r="H34" s="341">
        <f ca="1">IF(H30&lt;&gt;"",INDIRECT(H$1&amp;"!$F$7")+MAX(H30:H33),"")</f>
        <v>154.75405040158682</v>
      </c>
      <c r="I34" s="341">
        <f ca="1">IF(I30&lt;&gt;"",INDIRECT(I$1&amp;"!$F$7")+MAX(I30:I33),"")</f>
        <v>145.09073425039981</v>
      </c>
      <c r="J34" s="341">
        <f ca="1">IF(J30&lt;&gt;"",INDIRECT(J$1&amp;"!$F$7")+MAX(J30:J33),"")</f>
        <v>185.47939973347042</v>
      </c>
      <c r="K34" s="341">
        <f ca="1">IF(K30&lt;&gt;"",INDIRECT(K$1&amp;"!$F$7")+MAX(K30:K33),"")</f>
        <v>150.23490925035912</v>
      </c>
      <c r="L34" s="341">
        <f ca="1">IF(L30&lt;&gt;"",INDIRECT(L$1&amp;"!$F$7")+MAX(L30:L33),"")</f>
        <v>189.64036845404218</v>
      </c>
      <c r="M34" s="341">
        <f ca="1">IF(M30&lt;&gt;"",INDIRECT(M$1&amp;"!$F$7")+MAX(M30:M33),"")</f>
        <v>169.77147266259868</v>
      </c>
      <c r="N34" s="341">
        <f ca="1">IF(N30&lt;&gt;"",INDIRECT(N$1&amp;"!$F$7")+MAX(N30:N33),"")</f>
        <v>170.11581614403707</v>
      </c>
      <c r="O34" s="341">
        <f ca="1">IF(O30&lt;&gt;"",INDIRECT(O$1&amp;"!$F$7")+MAX(O30:O33),"")</f>
        <v>179.95774957168851</v>
      </c>
      <c r="P34" s="341">
        <f ca="1">IF(P30&lt;&gt;"",INDIRECT(P$1&amp;"!$F$7")+MAX(P30:P33),"")</f>
        <v>134.78347271670913</v>
      </c>
      <c r="Q34" s="341">
        <f ca="1">IF(Q30&lt;&gt;"",INDIRECT(Q$1&amp;"!$F$7")+MAX(Q30:Q33),"")</f>
        <v>214.51458873164847</v>
      </c>
      <c r="R34" s="341">
        <f ca="1">IF(R30&lt;&gt;"",INDIRECT(R$1&amp;"!$F$7")+MAX(R30:R33),"")</f>
        <v>170.49486075614067</v>
      </c>
      <c r="S34" s="341">
        <f ca="1">IF(S30&lt;&gt;"",INDIRECT(S$1&amp;"!$F$7")+MAX(S30:S33),"")</f>
        <v>119.60852841986494</v>
      </c>
      <c r="T34" s="159">
        <f t="shared" ca="1" si="2"/>
        <v>171.39967499943822</v>
      </c>
      <c r="U34" s="160">
        <f ca="1">T34-T33</f>
        <v>43.52941176470587</v>
      </c>
      <c r="V34" s="161">
        <f t="shared" ca="1" si="3"/>
        <v>38.281836119810237</v>
      </c>
      <c r="W34" s="161">
        <f t="shared" ca="1" si="4"/>
        <v>18.471385215547173</v>
      </c>
      <c r="X34" s="161">
        <f t="shared" ca="1" si="5"/>
        <v>18.312410375951345</v>
      </c>
      <c r="Y34" s="161">
        <f t="shared" ca="1" si="6"/>
        <v>-16.150504290323539</v>
      </c>
      <c r="Z34" s="161">
        <f t="shared" ca="1" si="7"/>
        <v>13.435021479727908</v>
      </c>
      <c r="AA34" s="161">
        <f t="shared" ca="1" si="8"/>
        <v>-16.645624597851395</v>
      </c>
      <c r="AB34" s="161">
        <f t="shared" ca="1" si="9"/>
        <v>-26.308940749038413</v>
      </c>
      <c r="AC34" s="161">
        <f t="shared" ca="1" si="10"/>
        <v>14.079724734032197</v>
      </c>
      <c r="AD34" s="161">
        <f t="shared" ca="1" si="11"/>
        <v>-21.164765749079095</v>
      </c>
      <c r="AE34" s="161">
        <f t="shared" ca="1" si="12"/>
        <v>18.240693454603957</v>
      </c>
      <c r="AF34" s="161">
        <f t="shared" ca="1" si="13"/>
        <v>-1.6282023368395357</v>
      </c>
      <c r="AG34" s="161">
        <f t="shared" ca="1" si="14"/>
        <v>-1.2838588554011494</v>
      </c>
      <c r="AH34" s="161">
        <f t="shared" ca="1" si="15"/>
        <v>8.5580745722502911</v>
      </c>
      <c r="AI34" s="161">
        <f t="shared" ca="1" si="16"/>
        <v>-36.616202282729091</v>
      </c>
      <c r="AJ34" s="161">
        <f t="shared" ca="1" si="17"/>
        <v>43.114913732210255</v>
      </c>
      <c r="AK34" s="161">
        <f t="shared" ca="1" si="18"/>
        <v>-0.904814243297551</v>
      </c>
      <c r="AL34" s="161">
        <f t="shared" ca="1" si="19"/>
        <v>-51.791146579573279</v>
      </c>
    </row>
    <row r="35" spans="1:38">
      <c r="A35" s="327">
        <v>29</v>
      </c>
      <c r="B35" s="142" t="str">
        <f>VLOOKUP($A35,Invulblad!A$42:J$56,6,0)&amp;"-"&amp;VLOOKUP($A35,Invulblad!A$42:J$56,10,0)</f>
        <v>Portugal-Spanje</v>
      </c>
      <c r="C35" s="337">
        <f ca="1">IF(VLOOKUP($A35,INDIRECT(C$1&amp;"!$B$14:$P$89"),15,0)&lt;&gt;"",VLOOKUP($A35,INDIRECT(C$1&amp;"!$B$14:$P$89"),15,0)+C34,"")</f>
        <v>209.68151111924846</v>
      </c>
      <c r="D35" s="337">
        <f ca="1">IF(VLOOKUP($A35,INDIRECT(D$1&amp;"!$B$14:$P$89"),15,0)&lt;&gt;"",VLOOKUP($A35,INDIRECT(D$1&amp;"!$B$14:$P$89"),15,0)+D34,"")</f>
        <v>189.87106021498539</v>
      </c>
      <c r="E35" s="337">
        <f ca="1">IF(VLOOKUP($A35,INDIRECT(E$1&amp;"!$B$14:$P$89"),15,0)&lt;&gt;"",VLOOKUP($A35,INDIRECT(E$1&amp;"!$B$14:$P$89"),15,0)+E34,"")</f>
        <v>189.71208537538956</v>
      </c>
      <c r="F35" s="337">
        <f ca="1">IF(VLOOKUP($A35,INDIRECT(F$1&amp;"!$B$14:$P$89"),15,0)&lt;&gt;"",VLOOKUP($A35,INDIRECT(F$1&amp;"!$B$14:$P$89"),15,0)+F34,"")</f>
        <v>155.24917070911468</v>
      </c>
      <c r="G35" s="337">
        <f ca="1">IF(VLOOKUP($A35,INDIRECT(G$1&amp;"!$B$14:$P$89"),15,0)&lt;&gt;"",VLOOKUP($A35,INDIRECT(G$1&amp;"!$B$14:$P$89"),15,0)+G34,"")</f>
        <v>184.83469647916613</v>
      </c>
      <c r="H35" s="337">
        <f ca="1">IF(VLOOKUP($A35,INDIRECT(H$1&amp;"!$B$14:$P$89"),15,0)&lt;&gt;"",VLOOKUP($A35,INDIRECT(H$1&amp;"!$B$14:$P$89"),15,0)+H34,"")</f>
        <v>159.75405040158682</v>
      </c>
      <c r="I35" s="337">
        <f ca="1">IF(VLOOKUP($A35,INDIRECT(I$1&amp;"!$B$14:$P$89"),15,0)&lt;&gt;"",VLOOKUP($A35,INDIRECT(I$1&amp;"!$B$14:$P$89"),15,0)+I34,"")</f>
        <v>150.09073425039981</v>
      </c>
      <c r="J35" s="337">
        <f ca="1">IF(VLOOKUP($A35,INDIRECT(J$1&amp;"!$B$14:$P$89"),15,0)&lt;&gt;"",VLOOKUP($A35,INDIRECT(J$1&amp;"!$B$14:$P$89"),15,0)+J34,"")</f>
        <v>185.47939973347042</v>
      </c>
      <c r="K35" s="337">
        <f ca="1">IF(VLOOKUP($A35,INDIRECT(K$1&amp;"!$B$14:$P$89"),15,0)&lt;&gt;"",VLOOKUP($A35,INDIRECT(K$1&amp;"!$B$14:$P$89"),15,0)+K34,"")</f>
        <v>160.23490925035912</v>
      </c>
      <c r="L35" s="337">
        <f ca="1">IF(VLOOKUP($A35,INDIRECT(L$1&amp;"!$B$14:$P$89"),15,0)&lt;&gt;"",VLOOKUP($A35,INDIRECT(L$1&amp;"!$B$14:$P$89"),15,0)+L34,"")</f>
        <v>189.64036845404218</v>
      </c>
      <c r="M35" s="337">
        <f ca="1">IF(VLOOKUP($A35,INDIRECT(M$1&amp;"!$B$14:$P$89"),15,0)&lt;&gt;"",VLOOKUP($A35,INDIRECT(M$1&amp;"!$B$14:$P$89"),15,0)+M34,"")</f>
        <v>169.77147266259868</v>
      </c>
      <c r="N35" s="337">
        <f ca="1">IF(VLOOKUP($A35,INDIRECT(N$1&amp;"!$B$14:$P$89"),15,0)&lt;&gt;"",VLOOKUP($A35,INDIRECT(N$1&amp;"!$B$14:$P$89"),15,0)+N34,"")</f>
        <v>170.11581614403707</v>
      </c>
      <c r="O35" s="337">
        <f ca="1">IF(VLOOKUP($A35,INDIRECT(O$1&amp;"!$B$14:$P$89"),15,0)&lt;&gt;"",VLOOKUP($A35,INDIRECT(O$1&amp;"!$B$14:$P$89"),15,0)+O34,"")</f>
        <v>184.95774957168851</v>
      </c>
      <c r="P35" s="337">
        <f ca="1">IF(VLOOKUP($A35,INDIRECT(P$1&amp;"!$B$14:$P$89"),15,0)&lt;&gt;"",VLOOKUP($A35,INDIRECT(P$1&amp;"!$B$14:$P$89"),15,0)+P34,"")</f>
        <v>134.78347271670913</v>
      </c>
      <c r="Q35" s="337">
        <f ca="1">IF(VLOOKUP($A35,INDIRECT(Q$1&amp;"!$B$14:$P$89"),15,0)&lt;&gt;"",VLOOKUP($A35,INDIRECT(Q$1&amp;"!$B$14:$P$89"),15,0)+Q34,"")</f>
        <v>214.51458873164847</v>
      </c>
      <c r="R35" s="337">
        <f ca="1">IF(VLOOKUP($A35,INDIRECT(R$1&amp;"!$B$14:$P$89"),15,0)&lt;&gt;"",VLOOKUP($A35,INDIRECT(R$1&amp;"!$B$14:$P$89"),15,0)+R34,"")</f>
        <v>170.49486075614067</v>
      </c>
      <c r="S35" s="337">
        <f ca="1">IF(VLOOKUP($A35,INDIRECT(S$1&amp;"!$B$14:$P$89"),15,0)&lt;&gt;"",VLOOKUP($A35,INDIRECT(S$1&amp;"!$B$14:$P$89"),15,0)+S34,"")</f>
        <v>119.60852841986494</v>
      </c>
      <c r="T35" s="148">
        <f t="shared" ca="1" si="2"/>
        <v>172.87026323473233</v>
      </c>
      <c r="U35" s="157">
        <f ca="1">T35-T33</f>
        <v>44.999999999999986</v>
      </c>
      <c r="V35" s="158">
        <f t="shared" ca="1" si="3"/>
        <v>36.811247884516121</v>
      </c>
      <c r="W35" s="158">
        <f t="shared" ca="1" si="4"/>
        <v>17.000796980253057</v>
      </c>
      <c r="X35" s="158">
        <f t="shared" ca="1" si="5"/>
        <v>16.841822140657229</v>
      </c>
      <c r="Y35" s="158">
        <f t="shared" ca="1" si="6"/>
        <v>-17.621092525617655</v>
      </c>
      <c r="Z35" s="158">
        <f t="shared" ca="1" si="7"/>
        <v>11.964433244433792</v>
      </c>
      <c r="AA35" s="158">
        <f t="shared" ca="1" si="8"/>
        <v>-13.116212833145511</v>
      </c>
      <c r="AB35" s="158">
        <f t="shared" ca="1" si="9"/>
        <v>-22.779528984332529</v>
      </c>
      <c r="AC35" s="158">
        <f t="shared" ca="1" si="10"/>
        <v>12.609136498738081</v>
      </c>
      <c r="AD35" s="158">
        <f t="shared" ca="1" si="11"/>
        <v>-12.635353984373211</v>
      </c>
      <c r="AE35" s="158">
        <f t="shared" ca="1" si="12"/>
        <v>16.770105219309841</v>
      </c>
      <c r="AF35" s="158">
        <f t="shared" ca="1" si="13"/>
        <v>-3.0987905721336517</v>
      </c>
      <c r="AG35" s="158">
        <f t="shared" ca="1" si="14"/>
        <v>-2.7544470906952654</v>
      </c>
      <c r="AH35" s="158">
        <f t="shared" ca="1" si="15"/>
        <v>12.087486336956175</v>
      </c>
      <c r="AI35" s="158">
        <f t="shared" ca="1" si="16"/>
        <v>-38.086790518023207</v>
      </c>
      <c r="AJ35" s="158">
        <f t="shared" ca="1" si="17"/>
        <v>41.644325496916139</v>
      </c>
      <c r="AK35" s="158">
        <f t="shared" ca="1" si="18"/>
        <v>-2.375402478591667</v>
      </c>
      <c r="AL35" s="158">
        <f t="shared" ca="1" si="19"/>
        <v>-53.261734814867395</v>
      </c>
    </row>
    <row r="36" spans="1:38">
      <c r="A36" s="327">
        <v>30</v>
      </c>
      <c r="B36" s="142" t="str">
        <f>VLOOKUP($A36,Invulblad!A$42:J$56,6,0)&amp;"-"&amp;VLOOKUP($A36,Invulblad!A$42:J$56,10,0)</f>
        <v>Duitsland-Italië</v>
      </c>
      <c r="C36" s="337">
        <f ca="1">IF(VLOOKUP($A36,INDIRECT(C$1&amp;"!$B$14:$P$89"),15,0)&lt;&gt;"",VLOOKUP($A36,INDIRECT(C$1&amp;"!$B$14:$P$89"),15,0)+C35,"")</f>
        <v>209.68151111924846</v>
      </c>
      <c r="D36" s="337">
        <f ca="1">IF(VLOOKUP($A36,INDIRECT(D$1&amp;"!$B$14:$P$89"),15,0)&lt;&gt;"",VLOOKUP($A36,INDIRECT(D$1&amp;"!$B$14:$P$89"),15,0)+D35,"")</f>
        <v>194.87106021498539</v>
      </c>
      <c r="E36" s="337">
        <f ca="1">IF(VLOOKUP($A36,INDIRECT(E$1&amp;"!$B$14:$P$89"),15,0)&lt;&gt;"",VLOOKUP($A36,INDIRECT(E$1&amp;"!$B$14:$P$89"),15,0)+E35,"")</f>
        <v>189.71208537538956</v>
      </c>
      <c r="F36" s="337">
        <f ca="1">IF(VLOOKUP($A36,INDIRECT(F$1&amp;"!$B$14:$P$89"),15,0)&lt;&gt;"",VLOOKUP($A36,INDIRECT(F$1&amp;"!$B$14:$P$89"),15,0)+F35,"")</f>
        <v>155.24917070911468</v>
      </c>
      <c r="G36" s="337">
        <f ca="1">IF(VLOOKUP($A36,INDIRECT(G$1&amp;"!$B$14:$P$89"),15,0)&lt;&gt;"",VLOOKUP($A36,INDIRECT(G$1&amp;"!$B$14:$P$89"),15,0)+G35,"")</f>
        <v>184.83469647916613</v>
      </c>
      <c r="H36" s="337">
        <f ca="1">IF(VLOOKUP($A36,INDIRECT(H$1&amp;"!$B$14:$P$89"),15,0)&lt;&gt;"",VLOOKUP($A36,INDIRECT(H$1&amp;"!$B$14:$P$89"),15,0)+H35,"")</f>
        <v>159.75405040158682</v>
      </c>
      <c r="I36" s="337">
        <f ca="1">IF(VLOOKUP($A36,INDIRECT(I$1&amp;"!$B$14:$P$89"),15,0)&lt;&gt;"",VLOOKUP($A36,INDIRECT(I$1&amp;"!$B$14:$P$89"),15,0)+I35,"")</f>
        <v>150.09073425039981</v>
      </c>
      <c r="J36" s="337">
        <f ca="1">IF(VLOOKUP($A36,INDIRECT(J$1&amp;"!$B$14:$P$89"),15,0)&lt;&gt;"",VLOOKUP($A36,INDIRECT(J$1&amp;"!$B$14:$P$89"),15,0)+J35,"")</f>
        <v>185.47939973347042</v>
      </c>
      <c r="K36" s="337">
        <f ca="1">IF(VLOOKUP($A36,INDIRECT(K$1&amp;"!$B$14:$P$89"),15,0)&lt;&gt;"",VLOOKUP($A36,INDIRECT(K$1&amp;"!$B$14:$P$89"),15,0)+K35,"")</f>
        <v>165.23490925035912</v>
      </c>
      <c r="L36" s="337">
        <f ca="1">IF(VLOOKUP($A36,INDIRECT(L$1&amp;"!$B$14:$P$89"),15,0)&lt;&gt;"",VLOOKUP($A36,INDIRECT(L$1&amp;"!$B$14:$P$89"),15,0)+L35,"")</f>
        <v>189.64036845404218</v>
      </c>
      <c r="M36" s="337">
        <f ca="1">IF(VLOOKUP($A36,INDIRECT(M$1&amp;"!$B$14:$P$89"),15,0)&lt;&gt;"",VLOOKUP($A36,INDIRECT(M$1&amp;"!$B$14:$P$89"),15,0)+M35,"")</f>
        <v>169.77147266259868</v>
      </c>
      <c r="N36" s="337">
        <f ca="1">IF(VLOOKUP($A36,INDIRECT(N$1&amp;"!$B$14:$P$89"),15,0)&lt;&gt;"",VLOOKUP($A36,INDIRECT(N$1&amp;"!$B$14:$P$89"),15,0)+N35,"")</f>
        <v>170.11581614403707</v>
      </c>
      <c r="O36" s="337">
        <f ca="1">IF(VLOOKUP($A36,INDIRECT(O$1&amp;"!$B$14:$P$89"),15,0)&lt;&gt;"",VLOOKUP($A36,INDIRECT(O$1&amp;"!$B$14:$P$89"),15,0)+O35,"")</f>
        <v>184.95774957168851</v>
      </c>
      <c r="P36" s="337">
        <f ca="1">IF(VLOOKUP($A36,INDIRECT(P$1&amp;"!$B$14:$P$89"),15,0)&lt;&gt;"",VLOOKUP($A36,INDIRECT(P$1&amp;"!$B$14:$P$89"),15,0)+P35,"")</f>
        <v>134.78347271670913</v>
      </c>
      <c r="Q36" s="337">
        <f ca="1">IF(VLOOKUP($A36,INDIRECT(Q$1&amp;"!$B$14:$P$89"),15,0)&lt;&gt;"",VLOOKUP($A36,INDIRECT(Q$1&amp;"!$B$14:$P$89"),15,0)+Q35,"")</f>
        <v>214.51458873164847</v>
      </c>
      <c r="R36" s="337">
        <f ca="1">IF(VLOOKUP($A36,INDIRECT(R$1&amp;"!$B$14:$P$89"),15,0)&lt;&gt;"",VLOOKUP($A36,INDIRECT(R$1&amp;"!$B$14:$P$89"),15,0)+R35,"")</f>
        <v>170.49486075614067</v>
      </c>
      <c r="S36" s="337">
        <f ca="1">IF(VLOOKUP($A36,INDIRECT(S$1&amp;"!$B$14:$P$89"),15,0)&lt;&gt;"",VLOOKUP($A36,INDIRECT(S$1&amp;"!$B$14:$P$89"),15,0)+S35,"")</f>
        <v>119.60852841986494</v>
      </c>
      <c r="T36" s="148">
        <f t="shared" ca="1" si="2"/>
        <v>173.45849852884999</v>
      </c>
      <c r="U36" s="157">
        <f ca="1">T36-T35</f>
        <v>0.58823529411765207</v>
      </c>
      <c r="V36" s="158">
        <f t="shared" ca="1" si="3"/>
        <v>36.223012590398469</v>
      </c>
      <c r="W36" s="158">
        <f t="shared" ca="1" si="4"/>
        <v>21.412561686135405</v>
      </c>
      <c r="X36" s="158">
        <f t="shared" ca="1" si="5"/>
        <v>16.253586846539577</v>
      </c>
      <c r="Y36" s="158">
        <f t="shared" ca="1" si="6"/>
        <v>-18.209327819735307</v>
      </c>
      <c r="Z36" s="158">
        <f t="shared" ca="1" si="7"/>
        <v>11.37619795031614</v>
      </c>
      <c r="AA36" s="158">
        <f t="shared" ca="1" si="8"/>
        <v>-13.704448127263163</v>
      </c>
      <c r="AB36" s="158">
        <f t="shared" ca="1" si="9"/>
        <v>-23.367764278450181</v>
      </c>
      <c r="AC36" s="158">
        <f t="shared" ca="1" si="10"/>
        <v>12.020901204620429</v>
      </c>
      <c r="AD36" s="158">
        <f t="shared" ca="1" si="11"/>
        <v>-8.2235892784908629</v>
      </c>
      <c r="AE36" s="158">
        <f t="shared" ca="1" si="12"/>
        <v>16.181869925192188</v>
      </c>
      <c r="AF36" s="158">
        <f t="shared" ca="1" si="13"/>
        <v>-3.6870258662513038</v>
      </c>
      <c r="AG36" s="158">
        <f t="shared" ca="1" si="14"/>
        <v>-3.3426823848129175</v>
      </c>
      <c r="AH36" s="158">
        <f t="shared" ca="1" si="15"/>
        <v>11.499251042838523</v>
      </c>
      <c r="AI36" s="158">
        <f t="shared" ca="1" si="16"/>
        <v>-38.675025812140859</v>
      </c>
      <c r="AJ36" s="158">
        <f t="shared" ca="1" si="17"/>
        <v>41.056090202798487</v>
      </c>
      <c r="AK36" s="158">
        <f t="shared" ca="1" si="18"/>
        <v>-2.9636377727093191</v>
      </c>
      <c r="AL36" s="158">
        <f t="shared" ca="1" si="19"/>
        <v>-53.849970108985048</v>
      </c>
    </row>
    <row r="37" spans="1:38" s="146" customFormat="1">
      <c r="A37" s="331" t="str">
        <f>B37</f>
        <v>Boni finale</v>
      </c>
      <c r="B37" s="159" t="s">
        <v>62</v>
      </c>
      <c r="C37" s="341">
        <f ca="1">IF(C35&lt;&gt;"",INDIRECT(C$1&amp;"!$H$11")+MAX(C35:C36),"")</f>
        <v>239.68151111924846</v>
      </c>
      <c r="D37" s="341">
        <f ca="1">IF(D35&lt;&gt;"",INDIRECT(D$1&amp;"!$H$11")+MAX(D35:D36),"")</f>
        <v>224.87106021498539</v>
      </c>
      <c r="E37" s="341">
        <f ca="1">IF(E35&lt;&gt;"",INDIRECT(E$1&amp;"!$H$11")+MAX(E35:E36),"")</f>
        <v>219.71208537538956</v>
      </c>
      <c r="F37" s="341">
        <f ca="1">IF(F35&lt;&gt;"",INDIRECT(F$1&amp;"!$H$11")+MAX(F35:F36),"")</f>
        <v>185.24917070911468</v>
      </c>
      <c r="G37" s="341">
        <f ca="1">IF(G35&lt;&gt;"",INDIRECT(G$1&amp;"!$H$11")+MAX(G35:G36),"")</f>
        <v>184.83469647916613</v>
      </c>
      <c r="H37" s="341">
        <f ca="1">IF(H35&lt;&gt;"",INDIRECT(H$1&amp;"!$H$11")+MAX(H35:H36),"")</f>
        <v>159.75405040158682</v>
      </c>
      <c r="I37" s="341">
        <f ca="1">IF(I35&lt;&gt;"",INDIRECT(I$1&amp;"!$H$11")+MAX(I35:I36),"")</f>
        <v>150.09073425039981</v>
      </c>
      <c r="J37" s="341">
        <f ca="1">IF(J35&lt;&gt;"",INDIRECT(J$1&amp;"!$H$11")+MAX(J35:J36),"")</f>
        <v>185.47939973347042</v>
      </c>
      <c r="K37" s="341">
        <f ca="1">IF(K35&lt;&gt;"",INDIRECT(K$1&amp;"!$H$11")+MAX(K35:K36),"")</f>
        <v>195.23490925035912</v>
      </c>
      <c r="L37" s="341">
        <f ca="1">IF(L35&lt;&gt;"",INDIRECT(L$1&amp;"!$H$11")+MAX(L35:L36),"")</f>
        <v>189.64036845404218</v>
      </c>
      <c r="M37" s="341">
        <f ca="1">IF(M35&lt;&gt;"",INDIRECT(M$1&amp;"!$H$11")+MAX(M35:M36),"")</f>
        <v>169.77147266259868</v>
      </c>
      <c r="N37" s="341">
        <f ca="1">IF(N35&lt;&gt;"",INDIRECT(N$1&amp;"!$H$11")+MAX(N35:N36),"")</f>
        <v>170.11581614403707</v>
      </c>
      <c r="O37" s="341">
        <f ca="1">IF(O35&lt;&gt;"",INDIRECT(O$1&amp;"!$H$11")+MAX(O35:O36),"")</f>
        <v>184.95774957168851</v>
      </c>
      <c r="P37" s="341">
        <f ca="1">IF(P35&lt;&gt;"",INDIRECT(P$1&amp;"!$H$11")+MAX(P35:P36),"")</f>
        <v>134.78347271670913</v>
      </c>
      <c r="Q37" s="341">
        <f ca="1">IF(Q35&lt;&gt;"",INDIRECT(Q$1&amp;"!$H$11")+MAX(Q35:Q36),"")</f>
        <v>219.51458873164847</v>
      </c>
      <c r="R37" s="341">
        <f ca="1">IF(R35&lt;&gt;"",INDIRECT(R$1&amp;"!$H$11")+MAX(R35:R36),"")</f>
        <v>170.49486075614067</v>
      </c>
      <c r="S37" s="341">
        <f ca="1">IF(S35&lt;&gt;"",INDIRECT(S$1&amp;"!$H$11")+MAX(S35:S36),"")</f>
        <v>119.60852841986494</v>
      </c>
      <c r="T37" s="159">
        <f t="shared" ca="1" si="2"/>
        <v>182.57614558767352</v>
      </c>
      <c r="U37" s="160">
        <f ca="1">T37-T36</f>
        <v>9.1176470588235361</v>
      </c>
      <c r="V37" s="161">
        <f t="shared" ca="1" si="3"/>
        <v>57.105365531574932</v>
      </c>
      <c r="W37" s="161">
        <f t="shared" ca="1" si="4"/>
        <v>42.294914627311869</v>
      </c>
      <c r="X37" s="161">
        <f t="shared" ca="1" si="5"/>
        <v>37.13593978771604</v>
      </c>
      <c r="Y37" s="161">
        <f t="shared" ca="1" si="6"/>
        <v>2.6730251214411567</v>
      </c>
      <c r="Z37" s="161">
        <f t="shared" ca="1" si="7"/>
        <v>2.2585508914926038</v>
      </c>
      <c r="AA37" s="161">
        <f t="shared" ca="1" si="8"/>
        <v>-22.822095186086699</v>
      </c>
      <c r="AB37" s="161">
        <f t="shared" ca="1" si="9"/>
        <v>-32.485411337273717</v>
      </c>
      <c r="AC37" s="161">
        <f t="shared" ca="1" si="10"/>
        <v>2.9032541457968932</v>
      </c>
      <c r="AD37" s="161">
        <f t="shared" ca="1" si="11"/>
        <v>12.658763662685601</v>
      </c>
      <c r="AE37" s="161">
        <f t="shared" ca="1" si="12"/>
        <v>7.0642228663686524</v>
      </c>
      <c r="AF37" s="161">
        <f t="shared" ca="1" si="13"/>
        <v>-12.80467292507484</v>
      </c>
      <c r="AG37" s="161">
        <f t="shared" ca="1" si="14"/>
        <v>-12.460329443636454</v>
      </c>
      <c r="AH37" s="161">
        <f t="shared" ca="1" si="15"/>
        <v>2.381603984014987</v>
      </c>
      <c r="AI37" s="161">
        <f t="shared" ca="1" si="16"/>
        <v>-47.792672870964395</v>
      </c>
      <c r="AJ37" s="161">
        <f t="shared" ca="1" si="17"/>
        <v>36.938443143974951</v>
      </c>
      <c r="AK37" s="161">
        <f t="shared" ca="1" si="18"/>
        <v>-12.081284831532855</v>
      </c>
      <c r="AL37" s="161">
        <f t="shared" ca="1" si="19"/>
        <v>-62.967617167808584</v>
      </c>
    </row>
    <row r="38" spans="1:38" s="154" customFormat="1">
      <c r="A38" s="327">
        <v>31</v>
      </c>
      <c r="B38" s="164" t="str">
        <f>VLOOKUP($A38,Invulblad!A$42:J$56,6,0)&amp;"-"&amp;VLOOKUP($A38,Invulblad!A$42:J$56,10,0)</f>
        <v>Spanje-Italië</v>
      </c>
      <c r="C38" s="342">
        <f ca="1">IF(VLOOKUP($A38,INDIRECT(C$1&amp;"!$B$14:$P$89"),15,0)&lt;&gt;"",VLOOKUP($A38,INDIRECT(C$1&amp;"!$B$14:$P$89"),15,0)+C37,"")</f>
        <v>244.68151111924846</v>
      </c>
      <c r="D38" s="342">
        <f ca="1">IF(VLOOKUP($A38,INDIRECT(D$1&amp;"!$B$14:$P$89"),15,0)&lt;&gt;"",VLOOKUP($A38,INDIRECT(D$1&amp;"!$B$14:$P$89"),15,0)+D37,"")</f>
        <v>224.87106021498539</v>
      </c>
      <c r="E38" s="342">
        <f ca="1">IF(VLOOKUP($A38,INDIRECT(E$1&amp;"!$B$14:$P$89"),15,0)&lt;&gt;"",VLOOKUP($A38,INDIRECT(E$1&amp;"!$B$14:$P$89"),15,0)+E37,"")</f>
        <v>219.71208537538956</v>
      </c>
      <c r="F38" s="342">
        <f ca="1">IF(VLOOKUP($A38,INDIRECT(F$1&amp;"!$B$14:$P$89"),15,0)&lt;&gt;"",VLOOKUP($A38,INDIRECT(F$1&amp;"!$B$14:$P$89"),15,0)+F37,"")</f>
        <v>185.24917070911468</v>
      </c>
      <c r="G38" s="342">
        <f ca="1">IF(VLOOKUP($A38,INDIRECT(G$1&amp;"!$B$14:$P$89"),15,0)&lt;&gt;"",VLOOKUP($A38,INDIRECT(G$1&amp;"!$B$14:$P$89"),15,0)+G37,"")</f>
        <v>189.83469647916613</v>
      </c>
      <c r="H38" s="342">
        <f ca="1">IF(VLOOKUP($A38,INDIRECT(H$1&amp;"!$B$14:$P$89"),15,0)&lt;&gt;"",VLOOKUP($A38,INDIRECT(H$1&amp;"!$B$14:$P$89"),15,0)+H37,"")</f>
        <v>159.75405040158682</v>
      </c>
      <c r="I38" s="342">
        <f ca="1">IF(VLOOKUP($A38,INDIRECT(I$1&amp;"!$B$14:$P$89"),15,0)&lt;&gt;"",VLOOKUP($A38,INDIRECT(I$1&amp;"!$B$14:$P$89"),15,0)+I37,"")</f>
        <v>150.09073425039981</v>
      </c>
      <c r="J38" s="342">
        <f ca="1">IF(VLOOKUP($A38,INDIRECT(J$1&amp;"!$B$14:$P$89"),15,0)&lt;&gt;"",VLOOKUP($A38,INDIRECT(J$1&amp;"!$B$14:$P$89"),15,0)+J37,"")</f>
        <v>185.47939973347042</v>
      </c>
      <c r="K38" s="342">
        <f ca="1">IF(VLOOKUP($A38,INDIRECT(K$1&amp;"!$B$14:$P$89"),15,0)&lt;&gt;"",VLOOKUP($A38,INDIRECT(K$1&amp;"!$B$14:$P$89"),15,0)+K37,"")</f>
        <v>195.23490925035912</v>
      </c>
      <c r="L38" s="342">
        <f ca="1">IF(VLOOKUP($A38,INDIRECT(L$1&amp;"!$B$14:$P$89"),15,0)&lt;&gt;"",VLOOKUP($A38,INDIRECT(L$1&amp;"!$B$14:$P$89"),15,0)+L37,"")</f>
        <v>189.64036845404218</v>
      </c>
      <c r="M38" s="342">
        <f ca="1">IF(VLOOKUP($A38,INDIRECT(M$1&amp;"!$B$14:$P$89"),15,0)&lt;&gt;"",VLOOKUP($A38,INDIRECT(M$1&amp;"!$B$14:$P$89"),15,0)+M37,"")</f>
        <v>174.77147266259868</v>
      </c>
      <c r="N38" s="342">
        <f ca="1">IF(VLOOKUP($A38,INDIRECT(N$1&amp;"!$B$14:$P$89"),15,0)&lt;&gt;"",VLOOKUP($A38,INDIRECT(N$1&amp;"!$B$14:$P$89"),15,0)+N37,"")</f>
        <v>170.11581614403707</v>
      </c>
      <c r="O38" s="342">
        <f ca="1">IF(VLOOKUP($A38,INDIRECT(O$1&amp;"!$B$14:$P$89"),15,0)&lt;&gt;"",VLOOKUP($A38,INDIRECT(O$1&amp;"!$B$14:$P$89"),15,0)+O37,"")</f>
        <v>184.95774957168851</v>
      </c>
      <c r="P38" s="342">
        <f ca="1">IF(VLOOKUP($A38,INDIRECT(P$1&amp;"!$B$14:$P$89"),15,0)&lt;&gt;"",VLOOKUP($A38,INDIRECT(P$1&amp;"!$B$14:$P$89"),15,0)+P37,"")</f>
        <v>134.78347271670913</v>
      </c>
      <c r="Q38" s="342">
        <f ca="1">IF(VLOOKUP($A38,INDIRECT(Q$1&amp;"!$B$14:$P$89"),15,0)&lt;&gt;"",VLOOKUP($A38,INDIRECT(Q$1&amp;"!$B$14:$P$89"),15,0)+Q37,"")</f>
        <v>224.51458873164847</v>
      </c>
      <c r="R38" s="342">
        <f ca="1">IF(VLOOKUP($A38,INDIRECT(R$1&amp;"!$B$14:$P$89"),15,0)&lt;&gt;"",VLOOKUP($A38,INDIRECT(R$1&amp;"!$B$14:$P$89"),15,0)+R37,"")</f>
        <v>170.49486075614067</v>
      </c>
      <c r="S38" s="342">
        <f ca="1">IF(VLOOKUP($A38,INDIRECT(S$1&amp;"!$B$14:$P$89"),15,0)&lt;&gt;"",VLOOKUP($A38,INDIRECT(S$1&amp;"!$B$14:$P$89"),15,0)+S37,"")</f>
        <v>124.60852841986494</v>
      </c>
      <c r="T38" s="148">
        <f t="shared" ca="1" si="2"/>
        <v>184.04673382296764</v>
      </c>
      <c r="U38" s="157" t="e">
        <f ca="1">T38-#REF!</f>
        <v>#REF!</v>
      </c>
      <c r="V38" s="158">
        <f t="shared" ca="1" si="3"/>
        <v>60.634777296280816</v>
      </c>
      <c r="W38" s="158">
        <f t="shared" ca="1" si="4"/>
        <v>40.824326392017753</v>
      </c>
      <c r="X38" s="158">
        <f t="shared" ca="1" si="5"/>
        <v>35.665351552421924</v>
      </c>
      <c r="Y38" s="158">
        <f t="shared" ca="1" si="6"/>
        <v>1.2024368861470407</v>
      </c>
      <c r="Z38" s="158">
        <f t="shared" ca="1" si="7"/>
        <v>5.7879626561984878</v>
      </c>
      <c r="AA38" s="158">
        <f t="shared" ca="1" si="8"/>
        <v>-24.292683421380815</v>
      </c>
      <c r="AB38" s="158">
        <f t="shared" ca="1" si="9"/>
        <v>-33.955999572567833</v>
      </c>
      <c r="AC38" s="158">
        <f t="shared" ca="1" si="10"/>
        <v>1.4326659105027773</v>
      </c>
      <c r="AD38" s="158">
        <f t="shared" ca="1" si="11"/>
        <v>11.188175427391485</v>
      </c>
      <c r="AE38" s="158">
        <f t="shared" ca="1" si="12"/>
        <v>5.5936346310745364</v>
      </c>
      <c r="AF38" s="158">
        <f t="shared" ca="1" si="13"/>
        <v>-9.2752611603689559</v>
      </c>
      <c r="AG38" s="158">
        <f t="shared" ca="1" si="14"/>
        <v>-13.93091767893057</v>
      </c>
      <c r="AH38" s="158">
        <f t="shared" ca="1" si="15"/>
        <v>0.91101574872087099</v>
      </c>
      <c r="AI38" s="158">
        <f t="shared" ca="1" si="16"/>
        <v>-49.263261106258511</v>
      </c>
      <c r="AJ38" s="158">
        <f t="shared" ca="1" si="17"/>
        <v>40.467854908680835</v>
      </c>
      <c r="AK38" s="158">
        <f t="shared" ca="1" si="18"/>
        <v>-13.551873066826971</v>
      </c>
      <c r="AL38" s="158">
        <f t="shared" ca="1" si="19"/>
        <v>-59.4382054031027</v>
      </c>
    </row>
    <row r="39" spans="1:38">
      <c r="B39" s="139" t="s">
        <v>63</v>
      </c>
      <c r="C39" s="341">
        <f ca="1">IF(C38&lt;&gt;"",INDIRECT(C$1&amp;"!$L$12")+C38,"")</f>
        <v>294.68151111924846</v>
      </c>
      <c r="D39" s="341">
        <f ca="1">IF(D38&lt;&gt;"",INDIRECT(D$1&amp;"!$L$12")+D38,"")</f>
        <v>224.87106021498539</v>
      </c>
      <c r="E39" s="341">
        <f ca="1">IF(E38&lt;&gt;"",INDIRECT(E$1&amp;"!$L$12")+E38,"")</f>
        <v>219.71208537538956</v>
      </c>
      <c r="F39" s="341">
        <f ca="1">IF(F38&lt;&gt;"",INDIRECT(F$1&amp;"!$L$12")+F38,"")</f>
        <v>185.24917070911468</v>
      </c>
      <c r="G39" s="341">
        <f ca="1">IF(G38&lt;&gt;"",INDIRECT(G$1&amp;"!$L$12")+G38,"")</f>
        <v>189.83469647916613</v>
      </c>
      <c r="H39" s="341">
        <f ca="1">IF(H38&lt;&gt;"",INDIRECT(H$1&amp;"!$L$12")+H38,"")</f>
        <v>159.75405040158682</v>
      </c>
      <c r="I39" s="341">
        <f ca="1">IF(I38&lt;&gt;"",INDIRECT(I$1&amp;"!$L$12")+I38,"")</f>
        <v>150.09073425039981</v>
      </c>
      <c r="J39" s="341">
        <f ca="1">IF(J38&lt;&gt;"",INDIRECT(J$1&amp;"!$L$12")+J38,"")</f>
        <v>185.47939973347042</v>
      </c>
      <c r="K39" s="341">
        <f ca="1">IF(K38&lt;&gt;"",INDIRECT(K$1&amp;"!$L$12")+K38,"")</f>
        <v>195.23490925035912</v>
      </c>
      <c r="L39" s="341">
        <f ca="1">IF(L38&lt;&gt;"",INDIRECT(L$1&amp;"!$L$12")+L38,"")</f>
        <v>189.64036845404218</v>
      </c>
      <c r="M39" s="341">
        <f ca="1">IF(M38&lt;&gt;"",INDIRECT(M$1&amp;"!$L$12")+M38,"")</f>
        <v>174.77147266259868</v>
      </c>
      <c r="N39" s="341">
        <f ca="1">IF(N38&lt;&gt;"",INDIRECT(N$1&amp;"!$L$12")+N38,"")</f>
        <v>170.11581614403707</v>
      </c>
      <c r="O39" s="341">
        <f ca="1">IF(O38&lt;&gt;"",INDIRECT(O$1&amp;"!$L$12")+O38,"")</f>
        <v>184.95774957168851</v>
      </c>
      <c r="P39" s="341">
        <f ca="1">IF(P38&lt;&gt;"",INDIRECT(P$1&amp;"!$L$12")+P38,"")</f>
        <v>134.78347271670913</v>
      </c>
      <c r="Q39" s="341">
        <f ca="1">IF(Q38&lt;&gt;"",INDIRECT(Q$1&amp;"!$L$12")+Q38,"")</f>
        <v>224.51458873164847</v>
      </c>
      <c r="R39" s="341">
        <f ca="1">IF(R38&lt;&gt;"",INDIRECT(R$1&amp;"!$L$12")+R38,"")</f>
        <v>170.49486075614067</v>
      </c>
      <c r="S39" s="341">
        <f ca="1">IF(S38&lt;&gt;"",INDIRECT(S$1&amp;"!$L$12")+S38,"")</f>
        <v>124.60852841986494</v>
      </c>
      <c r="T39" s="148">
        <f t="shared" ca="1" si="2"/>
        <v>186.98791029355584</v>
      </c>
      <c r="U39" s="157">
        <f ca="1">T39-T38</f>
        <v>2.9411764705882035</v>
      </c>
      <c r="V39" s="158">
        <f t="shared" ca="1" si="3"/>
        <v>107.69360082569261</v>
      </c>
      <c r="W39" s="158">
        <f t="shared" ca="1" si="4"/>
        <v>37.883149921429549</v>
      </c>
      <c r="X39" s="158">
        <f t="shared" ca="1" si="5"/>
        <v>32.724175081833721</v>
      </c>
      <c r="Y39" s="158">
        <f t="shared" ca="1" si="6"/>
        <v>-1.7387395844411628</v>
      </c>
      <c r="Z39" s="158">
        <f t="shared" ca="1" si="7"/>
        <v>2.8467861856102843</v>
      </c>
      <c r="AA39" s="158">
        <f t="shared" ca="1" si="8"/>
        <v>-27.233859891969018</v>
      </c>
      <c r="AB39" s="158">
        <f t="shared" ca="1" si="9"/>
        <v>-36.897176043156037</v>
      </c>
      <c r="AC39" s="158">
        <f t="shared" ca="1" si="10"/>
        <v>-1.5085105600854263</v>
      </c>
      <c r="AD39" s="158">
        <f t="shared" ca="1" si="11"/>
        <v>8.2469989568032815</v>
      </c>
      <c r="AE39" s="158">
        <f t="shared" ca="1" si="12"/>
        <v>2.6524581604863329</v>
      </c>
      <c r="AF39" s="158">
        <f t="shared" ca="1" si="13"/>
        <v>-12.216437630957159</v>
      </c>
      <c r="AG39" s="158">
        <f t="shared" ca="1" si="14"/>
        <v>-16.872094149518773</v>
      </c>
      <c r="AH39" s="158">
        <f t="shared" ca="1" si="15"/>
        <v>-2.0301607218673325</v>
      </c>
      <c r="AI39" s="158">
        <f t="shared" ca="1" si="16"/>
        <v>-52.204437576846715</v>
      </c>
      <c r="AJ39" s="158">
        <f t="shared" ca="1" si="17"/>
        <v>37.526678438092631</v>
      </c>
      <c r="AK39" s="158">
        <f t="shared" ca="1" si="18"/>
        <v>-16.493049537415175</v>
      </c>
      <c r="AL39" s="158">
        <f t="shared" ca="1" si="19"/>
        <v>-62.379381873690903</v>
      </c>
    </row>
    <row r="40" spans="1:38">
      <c r="B40" s="139" t="s">
        <v>359</v>
      </c>
      <c r="C40" s="344">
        <v>392</v>
      </c>
      <c r="D40" s="344">
        <v>344</v>
      </c>
      <c r="E40" s="344">
        <v>341</v>
      </c>
      <c r="F40" s="344">
        <v>298</v>
      </c>
      <c r="G40" s="344">
        <v>297</v>
      </c>
      <c r="H40" s="344">
        <v>288</v>
      </c>
      <c r="I40" s="344">
        <v>285</v>
      </c>
      <c r="J40" s="344">
        <v>281</v>
      </c>
      <c r="K40" s="344">
        <v>278</v>
      </c>
      <c r="L40" s="344">
        <v>276</v>
      </c>
      <c r="M40" s="344">
        <v>276</v>
      </c>
      <c r="N40" s="344">
        <v>252</v>
      </c>
      <c r="O40" s="344">
        <v>249</v>
      </c>
      <c r="P40" s="344">
        <v>233</v>
      </c>
      <c r="Q40" s="344">
        <v>225</v>
      </c>
      <c r="R40" s="344">
        <v>218</v>
      </c>
      <c r="S40" s="344">
        <v>201</v>
      </c>
      <c r="T40" s="148">
        <f t="shared" ref="T40" si="22">AVERAGE(C40:S40)</f>
        <v>278.47058823529414</v>
      </c>
      <c r="U40" s="157">
        <f ca="1">T40-T39</f>
        <v>91.482677941738302</v>
      </c>
      <c r="V40" s="158">
        <f t="shared" ref="V40" si="23">IF(C40&lt;&gt;"",C40-$T40,"")</f>
        <v>113.52941176470586</v>
      </c>
      <c r="W40" s="158">
        <f t="shared" ref="W40" si="24">IF(D40&lt;&gt;"",D40-$T40,"")</f>
        <v>65.529411764705856</v>
      </c>
      <c r="X40" s="158">
        <f t="shared" ref="X40" si="25">IF(E40&lt;&gt;"",E40-$T40,"")</f>
        <v>62.529411764705856</v>
      </c>
      <c r="Y40" s="158">
        <f t="shared" ref="Y40" si="26">IF(F40&lt;&gt;"",F40-$T40,"")</f>
        <v>19.529411764705856</v>
      </c>
      <c r="Z40" s="158">
        <f t="shared" ref="Z40" si="27">IF(G40&lt;&gt;"",G40-$T40,"")</f>
        <v>18.529411764705856</v>
      </c>
      <c r="AA40" s="158">
        <f t="shared" ref="AA40" si="28">IF(H40&lt;&gt;"",H40-$T40,"")</f>
        <v>9.5294117647058556</v>
      </c>
      <c r="AB40" s="158">
        <f t="shared" ref="AB40" si="29">IF(I40&lt;&gt;"",I40-$T40,"")</f>
        <v>6.5294117647058556</v>
      </c>
      <c r="AC40" s="158">
        <f t="shared" ref="AC40" si="30">IF(J40&lt;&gt;"",J40-$T40,"")</f>
        <v>2.5294117647058556</v>
      </c>
      <c r="AD40" s="158">
        <f t="shared" ref="AD40" si="31">IF(K40&lt;&gt;"",K40-$T40,"")</f>
        <v>-0.4705882352941444</v>
      </c>
      <c r="AE40" s="158">
        <f t="shared" ref="AE40" si="32">IF(L40&lt;&gt;"",L40-$T40,"")</f>
        <v>-2.4705882352941444</v>
      </c>
      <c r="AF40" s="158">
        <f t="shared" ref="AF40" si="33">IF(M40&lt;&gt;"",M40-$T40,"")</f>
        <v>-2.4705882352941444</v>
      </c>
      <c r="AG40" s="158">
        <f t="shared" ref="AG40" si="34">IF(N40&lt;&gt;"",N40-$T40,"")</f>
        <v>-26.470588235294144</v>
      </c>
      <c r="AH40" s="158">
        <f t="shared" ref="AH40" si="35">IF(O40&lt;&gt;"",O40-$T40,"")</f>
        <v>-29.470588235294144</v>
      </c>
      <c r="AI40" s="158">
        <f t="shared" ref="AI40" si="36">IF(P40&lt;&gt;"",P40-$T40,"")</f>
        <v>-45.470588235294144</v>
      </c>
      <c r="AJ40" s="158">
        <f t="shared" ref="AJ40" si="37">IF(Q40&lt;&gt;"",Q40-$T40,"")</f>
        <v>-53.470588235294144</v>
      </c>
      <c r="AK40" s="158">
        <f t="shared" ref="AK40" si="38">IF(R40&lt;&gt;"",R40-$T40,"")</f>
        <v>-60.470588235294144</v>
      </c>
      <c r="AL40" s="158">
        <f t="shared" ref="AL40" si="39">IF(S40&lt;&gt;"",S40-$T40,"")</f>
        <v>-77.470588235294144</v>
      </c>
    </row>
    <row r="42" spans="1:38" s="258" customFormat="1">
      <c r="A42" s="327"/>
      <c r="C42" s="343">
        <f ca="1">RAND()</f>
        <v>0.18151111924844332</v>
      </c>
      <c r="D42" s="343">
        <f ca="1">RAND()</f>
        <v>0.37106021498538877</v>
      </c>
      <c r="E42" s="343">
        <f ca="1">RAND()</f>
        <v>0.21208537538957639</v>
      </c>
      <c r="F42" s="343">
        <f ca="1">RAND()</f>
        <v>0.74917070911468842</v>
      </c>
      <c r="G42" s="343">
        <f ca="1">RAND()</f>
        <v>0.33469647916612466</v>
      </c>
      <c r="H42" s="343">
        <f ca="1">RAND()</f>
        <v>0.25405040158683545</v>
      </c>
      <c r="I42" s="343">
        <f ca="1">RAND()</f>
        <v>0.59073425039982252</v>
      </c>
      <c r="J42" s="343">
        <f ca="1">RAND()</f>
        <v>0.97939973347041764</v>
      </c>
      <c r="K42" s="343">
        <f ca="1">RAND()</f>
        <v>0.73490925035912169</v>
      </c>
      <c r="L42" s="343">
        <f ca="1">RAND()</f>
        <v>0.1403684540421688</v>
      </c>
      <c r="M42" s="343">
        <f ca="1">RAND()</f>
        <v>0.27147266259869163</v>
      </c>
      <c r="N42" s="343">
        <f ca="1">RAND()</f>
        <v>0.61581614403707619</v>
      </c>
      <c r="O42" s="343">
        <f ca="1">RAND()</f>
        <v>0.45774957168851227</v>
      </c>
      <c r="P42" s="343">
        <f ca="1">RAND()</f>
        <v>0.28347271670912288</v>
      </c>
      <c r="Q42" s="343">
        <f ca="1">RAND()</f>
        <v>1.4588731648455866E-2</v>
      </c>
      <c r="R42" s="343">
        <f ca="1">RAND()</f>
        <v>0.99486075614067304</v>
      </c>
      <c r="S42" s="343">
        <f ca="1">RAND()</f>
        <v>0.10852841986494655</v>
      </c>
      <c r="T42" s="259"/>
    </row>
    <row r="43" spans="1:38">
      <c r="C43" s="345">
        <f ca="1">MAX(C3:C40)</f>
        <v>392</v>
      </c>
      <c r="D43" s="345">
        <f ca="1">MAX(D3:D40)</f>
        <v>344</v>
      </c>
      <c r="E43" s="345">
        <f ca="1">MAX(E3:E40)</f>
        <v>341</v>
      </c>
      <c r="F43" s="345">
        <f ca="1">MAX(F3:F40)</f>
        <v>298</v>
      </c>
      <c r="G43" s="345">
        <f ca="1">MAX(G3:G40)</f>
        <v>297</v>
      </c>
      <c r="H43" s="345">
        <f ca="1">MAX(H3:H40)</f>
        <v>288</v>
      </c>
      <c r="I43" s="345">
        <f ca="1">MAX(I3:I40)</f>
        <v>285</v>
      </c>
      <c r="J43" s="345">
        <f ca="1">MAX(J3:J40)</f>
        <v>281</v>
      </c>
      <c r="K43" s="345">
        <f ca="1">MAX(K3:K40)</f>
        <v>278</v>
      </c>
      <c r="L43" s="345">
        <f ca="1">MAX(L3:L40)</f>
        <v>276</v>
      </c>
      <c r="M43" s="345">
        <f ca="1">MAX(M3:M40)</f>
        <v>276</v>
      </c>
      <c r="N43" s="345">
        <f ca="1">MAX(N3:N40)</f>
        <v>252</v>
      </c>
      <c r="O43" s="345">
        <f ca="1">MAX(O3:O40)</f>
        <v>249</v>
      </c>
      <c r="P43" s="345">
        <f ca="1">MAX(P3:P40)</f>
        <v>233</v>
      </c>
      <c r="Q43" s="345">
        <f ca="1">MAX(Q3:Q40)</f>
        <v>225</v>
      </c>
      <c r="R43" s="345">
        <f ca="1">MAX(R3:R40)</f>
        <v>218</v>
      </c>
      <c r="S43" s="345">
        <f ca="1">MAX(S3:S40)</f>
        <v>201</v>
      </c>
    </row>
  </sheetData>
  <sheetProtection selectLockedCells="1" selectUnlockedCells="1"/>
  <sortState columnSort="1" ref="C1:S43">
    <sortCondition descending="1" ref="C43:S43"/>
  </sortState>
  <pageMargins left="0.7" right="0.7" top="0.75" bottom="0.75" header="0.51180555555555551" footer="0.51180555555555551"/>
  <pageSetup paperSize="9" firstPageNumber="0"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sheetPr codeName="Blad4">
    <tabColor theme="4" tint="-0.249977111117893"/>
    <pageSetUpPr fitToPage="1"/>
  </sheetPr>
  <dimension ref="A1"/>
  <sheetViews>
    <sheetView tabSelected="1" topLeftCell="I8" zoomScale="90" zoomScaleNormal="90" workbookViewId="0">
      <selection activeCell="AH38" sqref="AH38"/>
    </sheetView>
  </sheetViews>
  <sheetFormatPr defaultColWidth="8.5703125" defaultRowHeight="12.75"/>
  <sheetData/>
  <sheetProtection selectLockedCells="1" selectUnlockedCells="1"/>
  <pageMargins left="0.7" right="0.7" top="0.75" bottom="0.75" header="0.51180555555555551" footer="0.51180555555555551"/>
  <pageSetup firstPageNumber="0" orientation="landscape" horizontalDpi="300" verticalDpi="300"/>
  <headerFooter alignWithMargins="0"/>
  <drawing r:id="rId1"/>
</worksheet>
</file>

<file path=xl/worksheets/sheet5.xml><?xml version="1.0" encoding="utf-8"?>
<worksheet xmlns="http://schemas.openxmlformats.org/spreadsheetml/2006/main" xmlns:r="http://schemas.openxmlformats.org/officeDocument/2006/relationships">
  <sheetPr>
    <tabColor rgb="FF00B050"/>
  </sheetPr>
  <dimension ref="A2:D42"/>
  <sheetViews>
    <sheetView topLeftCell="A12" workbookViewId="0">
      <selection activeCell="C37" sqref="C37"/>
    </sheetView>
  </sheetViews>
  <sheetFormatPr defaultRowHeight="12.75"/>
  <cols>
    <col min="1" max="1" width="3.140625" style="286" customWidth="1"/>
    <col min="2" max="2" width="2.42578125" customWidth="1"/>
  </cols>
  <sheetData>
    <row r="2" spans="1:3">
      <c r="A2" s="286" t="s">
        <v>224</v>
      </c>
    </row>
    <row r="3" spans="1:3">
      <c r="C3" t="s">
        <v>225</v>
      </c>
    </row>
    <row r="4" spans="1:3">
      <c r="C4" t="s">
        <v>226</v>
      </c>
    </row>
    <row r="5" spans="1:3">
      <c r="C5" t="s">
        <v>227</v>
      </c>
    </row>
    <row r="7" spans="1:3">
      <c r="A7" s="286" t="s">
        <v>228</v>
      </c>
    </row>
    <row r="8" spans="1:3">
      <c r="B8" s="285" t="s">
        <v>243</v>
      </c>
    </row>
    <row r="9" spans="1:3">
      <c r="C9" t="s">
        <v>229</v>
      </c>
    </row>
    <row r="10" spans="1:3">
      <c r="C10" t="s">
        <v>230</v>
      </c>
    </row>
    <row r="11" spans="1:3">
      <c r="C11" t="s">
        <v>242</v>
      </c>
    </row>
    <row r="12" spans="1:3">
      <c r="C12" t="s">
        <v>265</v>
      </c>
    </row>
    <row r="14" spans="1:3">
      <c r="A14" s="286" t="s">
        <v>231</v>
      </c>
    </row>
    <row r="15" spans="1:3">
      <c r="C15" t="s">
        <v>232</v>
      </c>
    </row>
    <row r="16" spans="1:3">
      <c r="C16" t="s">
        <v>233</v>
      </c>
    </row>
    <row r="17" spans="1:4">
      <c r="C17" t="s">
        <v>234</v>
      </c>
    </row>
    <row r="18" spans="1:4">
      <c r="C18" t="s">
        <v>235</v>
      </c>
    </row>
    <row r="19" spans="1:4">
      <c r="D19" s="253" t="s">
        <v>236</v>
      </c>
    </row>
    <row r="20" spans="1:4">
      <c r="C20" t="s">
        <v>238</v>
      </c>
    </row>
    <row r="21" spans="1:4">
      <c r="D21" s="253" t="s">
        <v>237</v>
      </c>
    </row>
    <row r="22" spans="1:4">
      <c r="C22" t="s">
        <v>358</v>
      </c>
      <c r="D22" s="253"/>
    </row>
    <row r="24" spans="1:4">
      <c r="C24" t="s">
        <v>240</v>
      </c>
    </row>
    <row r="25" spans="1:4">
      <c r="C25" t="s">
        <v>241</v>
      </c>
    </row>
    <row r="27" spans="1:4">
      <c r="A27" s="286" t="s">
        <v>228</v>
      </c>
    </row>
    <row r="28" spans="1:4">
      <c r="B28" s="285" t="s">
        <v>244</v>
      </c>
    </row>
    <row r="29" spans="1:4">
      <c r="B29" s="254"/>
    </row>
    <row r="30" spans="1:4">
      <c r="B30" s="254" t="s">
        <v>266</v>
      </c>
    </row>
    <row r="32" spans="1:4">
      <c r="A32" s="286" t="s">
        <v>245</v>
      </c>
    </row>
    <row r="33" spans="1:3">
      <c r="C33" t="s">
        <v>247</v>
      </c>
    </row>
    <row r="34" spans="1:3">
      <c r="C34" t="s">
        <v>246</v>
      </c>
    </row>
    <row r="35" spans="1:3">
      <c r="C35" t="s">
        <v>248</v>
      </c>
    </row>
    <row r="36" spans="1:3">
      <c r="A36" s="286" t="s">
        <v>267</v>
      </c>
    </row>
    <row r="37" spans="1:3">
      <c r="C37" s="254"/>
    </row>
    <row r="39" spans="1:3">
      <c r="A39" s="286" t="s">
        <v>121</v>
      </c>
    </row>
    <row r="40" spans="1:3">
      <c r="B40" t="s">
        <v>357</v>
      </c>
    </row>
    <row r="42" spans="1:3">
      <c r="A42" s="286" t="s">
        <v>268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sheetPr codeName="Blad11"/>
  <dimension ref="A1:V97"/>
  <sheetViews>
    <sheetView topLeftCell="A66" zoomScaleNormal="100" workbookViewId="0">
      <selection activeCell="I87" sqref="I87:I88"/>
    </sheetView>
  </sheetViews>
  <sheetFormatPr defaultColWidth="9.140625" defaultRowHeight="12.75" zeroHeight="1"/>
  <cols>
    <col min="1" max="1" width="1.5703125" style="10" customWidth="1"/>
    <col min="2" max="2" width="3" style="52" customWidth="1"/>
    <col min="3" max="3" width="3.28515625" style="49" customWidth="1"/>
    <col min="4" max="4" width="5.42578125" style="48" customWidth="1"/>
    <col min="5" max="5" width="4.85546875" style="49" customWidth="1"/>
    <col min="6" max="6" width="4.140625" style="49" customWidth="1"/>
    <col min="7" max="7" width="13.140625" style="49" customWidth="1"/>
    <col min="8" max="8" width="1.5703125" style="49" customWidth="1"/>
    <col min="9" max="9" width="13.140625" style="49" customWidth="1"/>
    <col min="10" max="10" width="4.140625" style="49" customWidth="1"/>
    <col min="11" max="11" width="1.5703125" style="49" customWidth="1"/>
    <col min="12" max="12" width="1.5703125" style="32" customWidth="1"/>
    <col min="13" max="13" width="3" style="10" customWidth="1"/>
    <col min="14" max="14" width="13.140625" style="10" customWidth="1"/>
    <col min="15" max="15" width="1.5703125" style="9" customWidth="1"/>
    <col min="16" max="63" width="9.140625" style="4" customWidth="1"/>
    <col min="64" max="16384" width="9.140625" style="4"/>
  </cols>
  <sheetData>
    <row r="1" spans="1:22" ht="18">
      <c r="A1" s="9"/>
      <c r="B1" s="220" t="s">
        <v>146</v>
      </c>
      <c r="C1" s="221"/>
      <c r="D1" s="137"/>
      <c r="E1" s="136"/>
      <c r="F1" s="222"/>
      <c r="G1" s="136"/>
      <c r="H1" s="136"/>
      <c r="I1" s="136"/>
      <c r="J1" s="136"/>
      <c r="K1" s="136"/>
      <c r="L1" s="223"/>
      <c r="M1" s="9"/>
      <c r="N1" s="224"/>
      <c r="O1" s="225"/>
    </row>
    <row r="2" spans="1:22">
      <c r="A2" s="9"/>
      <c r="D2" s="137"/>
      <c r="E2" s="136"/>
      <c r="F2" s="222"/>
      <c r="G2" s="136"/>
      <c r="H2" s="136"/>
      <c r="I2" s="136"/>
      <c r="J2" s="136"/>
      <c r="K2" s="136"/>
      <c r="L2" s="223"/>
      <c r="M2" s="9"/>
      <c r="N2" s="9"/>
    </row>
    <row r="3" spans="1:22" s="230" customFormat="1" ht="11.25">
      <c r="A3" s="226"/>
      <c r="B3" s="375" t="s">
        <v>19</v>
      </c>
      <c r="C3" s="375"/>
      <c r="D3" s="375"/>
      <c r="E3" s="375"/>
      <c r="F3" s="375"/>
      <c r="G3" s="375"/>
      <c r="H3" s="375"/>
      <c r="I3" s="375"/>
      <c r="J3" s="375"/>
      <c r="K3" s="226"/>
      <c r="L3" s="227"/>
      <c r="M3" s="376" t="s">
        <v>19</v>
      </c>
      <c r="N3" s="376"/>
      <c r="O3" s="228"/>
      <c r="P3" s="229"/>
      <c r="Q3" s="229"/>
      <c r="R3" s="229"/>
      <c r="S3" s="229"/>
      <c r="T3" s="229"/>
      <c r="U3" s="229"/>
      <c r="V3" s="229"/>
    </row>
    <row r="4" spans="1:22" s="230" customFormat="1" ht="11.25">
      <c r="A4" s="226"/>
      <c r="B4" s="197">
        <v>1</v>
      </c>
      <c r="C4" s="231">
        <v>40340.666666666664</v>
      </c>
      <c r="D4" s="232">
        <v>41068.666666666664</v>
      </c>
      <c r="E4" s="233">
        <v>40340.75</v>
      </c>
      <c r="F4" s="234" t="s">
        <v>43</v>
      </c>
      <c r="G4" s="73" t="str">
        <f>VLOOKUP(F4,M4:N7,2,0)</f>
        <v>Polen</v>
      </c>
      <c r="H4" s="73" t="s">
        <v>29</v>
      </c>
      <c r="I4" s="73" t="str">
        <f>VLOOKUP(J4,M4:N7,2,0)</f>
        <v>Griekenland</v>
      </c>
      <c r="J4" s="234" t="s">
        <v>44</v>
      </c>
      <c r="K4" s="226"/>
      <c r="L4" s="235"/>
      <c r="M4" s="73" t="s">
        <v>43</v>
      </c>
      <c r="N4" s="236" t="s">
        <v>222</v>
      </c>
      <c r="O4" s="226"/>
    </row>
    <row r="5" spans="1:22" s="230" customFormat="1" ht="11.25">
      <c r="A5" s="226"/>
      <c r="B5" s="196">
        <v>2</v>
      </c>
      <c r="C5" s="237">
        <v>40340.854166666664</v>
      </c>
      <c r="D5" s="238">
        <v>41068.666666666664</v>
      </c>
      <c r="E5" s="239">
        <v>40340.864583333336</v>
      </c>
      <c r="F5" s="240" t="s">
        <v>147</v>
      </c>
      <c r="G5" s="83" t="str">
        <f>VLOOKUP(F5,M4:N7,2,0)</f>
        <v>Rusland</v>
      </c>
      <c r="H5" s="83" t="s">
        <v>29</v>
      </c>
      <c r="I5" s="83" t="str">
        <f>VLOOKUP(J5,M4:N7,2,0)</f>
        <v>Tsjechië</v>
      </c>
      <c r="J5" s="240" t="s">
        <v>148</v>
      </c>
      <c r="K5" s="226"/>
      <c r="L5" s="235"/>
      <c r="M5" s="83" t="s">
        <v>44</v>
      </c>
      <c r="N5" s="241" t="s">
        <v>68</v>
      </c>
      <c r="O5" s="226"/>
    </row>
    <row r="6" spans="1:22" s="230" customFormat="1" ht="11.25">
      <c r="A6" s="226"/>
      <c r="B6" s="197">
        <v>9</v>
      </c>
      <c r="C6" s="231"/>
      <c r="D6" s="232">
        <v>41072</v>
      </c>
      <c r="E6" s="233">
        <v>40340.75</v>
      </c>
      <c r="F6" s="234" t="s">
        <v>44</v>
      </c>
      <c r="G6" s="73" t="str">
        <f>VLOOKUP(F6,M4:N7,2,0)</f>
        <v>Griekenland</v>
      </c>
      <c r="H6" s="73" t="s">
        <v>29</v>
      </c>
      <c r="I6" s="73" t="str">
        <f>VLOOKUP(J6,M4:N7,2,0)</f>
        <v>Tsjechië</v>
      </c>
      <c r="J6" s="234" t="s">
        <v>148</v>
      </c>
      <c r="K6" s="226"/>
      <c r="L6" s="235"/>
      <c r="M6" s="73" t="s">
        <v>147</v>
      </c>
      <c r="N6" s="236" t="s">
        <v>221</v>
      </c>
      <c r="O6" s="226"/>
    </row>
    <row r="7" spans="1:22" s="230" customFormat="1" ht="11.25">
      <c r="A7" s="226"/>
      <c r="B7" s="196">
        <v>10</v>
      </c>
      <c r="C7" s="237"/>
      <c r="D7" s="238">
        <v>41072</v>
      </c>
      <c r="E7" s="239">
        <v>40340.864583333336</v>
      </c>
      <c r="F7" s="240" t="s">
        <v>43</v>
      </c>
      <c r="G7" s="83" t="str">
        <f>VLOOKUP(F7,M4:N7,2,0)</f>
        <v>Polen</v>
      </c>
      <c r="H7" s="83" t="s">
        <v>29</v>
      </c>
      <c r="I7" s="83" t="str">
        <f>VLOOKUP(J7,M4:N7,2,0)</f>
        <v>Rusland</v>
      </c>
      <c r="J7" s="240" t="s">
        <v>147</v>
      </c>
      <c r="K7" s="226"/>
      <c r="L7" s="235"/>
      <c r="M7" s="83" t="s">
        <v>148</v>
      </c>
      <c r="N7" s="241" t="s">
        <v>299</v>
      </c>
      <c r="O7" s="226"/>
    </row>
    <row r="8" spans="1:22" s="230" customFormat="1" ht="11.25">
      <c r="A8" s="226"/>
      <c r="B8" s="197">
        <v>17</v>
      </c>
      <c r="C8" s="231"/>
      <c r="D8" s="232">
        <v>41076</v>
      </c>
      <c r="E8" s="233">
        <v>40340.864583333336</v>
      </c>
      <c r="F8" s="234" t="s">
        <v>148</v>
      </c>
      <c r="G8" s="73" t="str">
        <f>VLOOKUP(F8,M4:N7,2,0)</f>
        <v>Tsjechië</v>
      </c>
      <c r="H8" s="73" t="s">
        <v>29</v>
      </c>
      <c r="I8" s="73" t="str">
        <f>VLOOKUP(J8,M4:N7,2,0)</f>
        <v>Polen</v>
      </c>
      <c r="J8" s="234" t="s">
        <v>43</v>
      </c>
      <c r="K8" s="226"/>
      <c r="L8" s="235"/>
      <c r="M8" s="226"/>
      <c r="N8" s="226"/>
      <c r="O8" s="226"/>
    </row>
    <row r="9" spans="1:22" s="230" customFormat="1" ht="11.25">
      <c r="A9" s="226"/>
      <c r="B9" s="196">
        <v>18</v>
      </c>
      <c r="C9" s="237"/>
      <c r="D9" s="238">
        <v>41076</v>
      </c>
      <c r="E9" s="239">
        <v>40340.864583333336</v>
      </c>
      <c r="F9" s="240" t="s">
        <v>44</v>
      </c>
      <c r="G9" s="83" t="str">
        <f>VLOOKUP(F9,M4:N7,2,0)</f>
        <v>Griekenland</v>
      </c>
      <c r="H9" s="83" t="s">
        <v>29</v>
      </c>
      <c r="I9" s="83" t="str">
        <f>VLOOKUP(J9,M4:N7,2,0)</f>
        <v>Rusland</v>
      </c>
      <c r="J9" s="240" t="s">
        <v>147</v>
      </c>
      <c r="K9" s="226"/>
      <c r="L9" s="235"/>
      <c r="M9" s="226"/>
      <c r="N9" s="226"/>
      <c r="O9" s="226"/>
    </row>
    <row r="10" spans="1:22" s="230" customFormat="1" ht="11.25">
      <c r="A10" s="226"/>
      <c r="B10" s="242"/>
      <c r="C10" s="243"/>
      <c r="D10" s="244"/>
      <c r="E10" s="245"/>
      <c r="F10" s="118"/>
      <c r="G10" s="243"/>
      <c r="H10" s="243"/>
      <c r="I10" s="243"/>
      <c r="J10" s="118"/>
      <c r="K10" s="226"/>
      <c r="L10" s="235"/>
      <c r="M10" s="226"/>
      <c r="N10" s="226"/>
      <c r="O10" s="226"/>
    </row>
    <row r="11" spans="1:22" s="230" customFormat="1" ht="11.25">
      <c r="A11" s="226"/>
      <c r="B11" s="375" t="s">
        <v>30</v>
      </c>
      <c r="C11" s="375"/>
      <c r="D11" s="375"/>
      <c r="E11" s="375"/>
      <c r="F11" s="375"/>
      <c r="G11" s="375"/>
      <c r="H11" s="375"/>
      <c r="I11" s="375"/>
      <c r="J11" s="375"/>
      <c r="K11" s="226"/>
      <c r="L11" s="227"/>
      <c r="M11" s="376" t="s">
        <v>30</v>
      </c>
      <c r="N11" s="376"/>
      <c r="O11" s="226"/>
      <c r="P11" s="229"/>
      <c r="Q11" s="229"/>
      <c r="R11" s="229"/>
      <c r="S11" s="229"/>
      <c r="T11" s="229"/>
      <c r="U11" s="229"/>
      <c r="V11" s="229"/>
    </row>
    <row r="12" spans="1:22" s="230" customFormat="1" ht="11.25">
      <c r="A12" s="226"/>
      <c r="B12" s="197">
        <v>3</v>
      </c>
      <c r="C12" s="231"/>
      <c r="D12" s="232">
        <v>41069</v>
      </c>
      <c r="E12" s="233">
        <v>40340.75</v>
      </c>
      <c r="F12" s="234" t="s">
        <v>45</v>
      </c>
      <c r="G12" s="73" t="str">
        <f>VLOOKUP(F12,M12:N15,2,0)</f>
        <v>Nederland</v>
      </c>
      <c r="H12" s="73" t="s">
        <v>29</v>
      </c>
      <c r="I12" s="73" t="str">
        <f>VLOOKUP(J12,M12:N15,2,0)</f>
        <v>Denemarken</v>
      </c>
      <c r="J12" s="234" t="s">
        <v>46</v>
      </c>
      <c r="K12" s="226"/>
      <c r="L12" s="235"/>
      <c r="M12" s="73" t="s">
        <v>45</v>
      </c>
      <c r="N12" s="236" t="s">
        <v>77</v>
      </c>
      <c r="O12" s="226"/>
    </row>
    <row r="13" spans="1:22" s="230" customFormat="1" ht="11.25">
      <c r="A13" s="226"/>
      <c r="B13" s="196">
        <v>4</v>
      </c>
      <c r="C13" s="237"/>
      <c r="D13" s="238">
        <v>41069</v>
      </c>
      <c r="E13" s="239">
        <v>40340.864583333336</v>
      </c>
      <c r="F13" s="240" t="s">
        <v>149</v>
      </c>
      <c r="G13" s="83" t="str">
        <f>VLOOKUP(F13,M12:N15,2,0)</f>
        <v>Duitsland</v>
      </c>
      <c r="H13" s="83" t="s">
        <v>29</v>
      </c>
      <c r="I13" s="83" t="str">
        <f>VLOOKUP(J13,M12:N15,2,0)</f>
        <v>Portugal</v>
      </c>
      <c r="J13" s="240" t="s">
        <v>150</v>
      </c>
      <c r="K13" s="226"/>
      <c r="L13" s="235"/>
      <c r="M13" s="83" t="s">
        <v>46</v>
      </c>
      <c r="N13" s="241" t="s">
        <v>109</v>
      </c>
      <c r="O13" s="226"/>
    </row>
    <row r="14" spans="1:22" s="230" customFormat="1" ht="11.25">
      <c r="A14" s="226"/>
      <c r="B14" s="197">
        <v>11</v>
      </c>
      <c r="C14" s="231"/>
      <c r="D14" s="232">
        <v>41073</v>
      </c>
      <c r="E14" s="233">
        <v>40340.75</v>
      </c>
      <c r="F14" s="234" t="s">
        <v>46</v>
      </c>
      <c r="G14" s="73" t="str">
        <f>VLOOKUP(F14,M12:N15,2,0)</f>
        <v>Denemarken</v>
      </c>
      <c r="H14" s="73" t="s">
        <v>29</v>
      </c>
      <c r="I14" s="73" t="str">
        <f>VLOOKUP(J14,M12:N15,2,0)</f>
        <v>Portugal</v>
      </c>
      <c r="J14" s="234" t="s">
        <v>150</v>
      </c>
      <c r="K14" s="226"/>
      <c r="L14" s="235"/>
      <c r="M14" s="73" t="s">
        <v>149</v>
      </c>
      <c r="N14" s="236" t="s">
        <v>105</v>
      </c>
      <c r="O14" s="226"/>
    </row>
    <row r="15" spans="1:22" s="230" customFormat="1" ht="11.25">
      <c r="A15" s="226"/>
      <c r="B15" s="196">
        <v>12</v>
      </c>
      <c r="C15" s="237"/>
      <c r="D15" s="238">
        <v>41073</v>
      </c>
      <c r="E15" s="239">
        <v>40340.864583333336</v>
      </c>
      <c r="F15" s="240" t="s">
        <v>45</v>
      </c>
      <c r="G15" s="83" t="str">
        <f>VLOOKUP(F15,M12:N15,2,0)</f>
        <v>Nederland</v>
      </c>
      <c r="H15" s="83" t="s">
        <v>29</v>
      </c>
      <c r="I15" s="83" t="str">
        <f>VLOOKUP(J15,M12:N15,2,0)</f>
        <v>Duitsland</v>
      </c>
      <c r="J15" s="240" t="s">
        <v>149</v>
      </c>
      <c r="K15" s="226"/>
      <c r="L15" s="235"/>
      <c r="M15" s="83" t="s">
        <v>150</v>
      </c>
      <c r="N15" s="241" t="s">
        <v>111</v>
      </c>
      <c r="O15" s="226"/>
    </row>
    <row r="16" spans="1:22" s="230" customFormat="1" ht="11.25">
      <c r="A16" s="226"/>
      <c r="B16" s="197">
        <v>19</v>
      </c>
      <c r="C16" s="231"/>
      <c r="D16" s="232">
        <v>41077</v>
      </c>
      <c r="E16" s="233">
        <v>40340.864583333336</v>
      </c>
      <c r="F16" s="234" t="s">
        <v>150</v>
      </c>
      <c r="G16" s="73" t="str">
        <f>VLOOKUP(F16,M12:N15,2,0)</f>
        <v>Portugal</v>
      </c>
      <c r="H16" s="73" t="s">
        <v>29</v>
      </c>
      <c r="I16" s="73" t="str">
        <f>VLOOKUP(J16,M12:N15,2,0)</f>
        <v>Nederland</v>
      </c>
      <c r="J16" s="234" t="s">
        <v>45</v>
      </c>
      <c r="K16" s="226"/>
      <c r="L16" s="235"/>
      <c r="M16" s="226"/>
      <c r="N16" s="226"/>
      <c r="O16" s="226"/>
    </row>
    <row r="17" spans="1:22" s="230" customFormat="1" ht="11.25">
      <c r="A17" s="226"/>
      <c r="B17" s="196">
        <v>20</v>
      </c>
      <c r="C17" s="237"/>
      <c r="D17" s="238">
        <v>41077</v>
      </c>
      <c r="E17" s="239">
        <v>40340.864583333336</v>
      </c>
      <c r="F17" s="240" t="s">
        <v>46</v>
      </c>
      <c r="G17" s="83" t="str">
        <f>VLOOKUP(F17,M12:N15,2,0)</f>
        <v>Denemarken</v>
      </c>
      <c r="H17" s="83" t="s">
        <v>29</v>
      </c>
      <c r="I17" s="83" t="str">
        <f>VLOOKUP(J17,M12:N15,2,0)</f>
        <v>Duitsland</v>
      </c>
      <c r="J17" s="240" t="s">
        <v>149</v>
      </c>
      <c r="K17" s="226"/>
      <c r="L17" s="235"/>
      <c r="M17" s="226"/>
      <c r="N17" s="226"/>
      <c r="O17" s="226"/>
    </row>
    <row r="18" spans="1:22" s="230" customFormat="1" ht="11.25">
      <c r="A18" s="226"/>
      <c r="B18" s="242"/>
      <c r="C18" s="243"/>
      <c r="D18" s="244"/>
      <c r="E18" s="245"/>
      <c r="F18" s="118"/>
      <c r="G18" s="243"/>
      <c r="H18" s="243"/>
      <c r="I18" s="243"/>
      <c r="J18" s="118"/>
      <c r="K18" s="226"/>
      <c r="L18" s="235"/>
      <c r="M18" s="226"/>
      <c r="N18" s="226"/>
      <c r="O18" s="226"/>
    </row>
    <row r="19" spans="1:22" s="230" customFormat="1" ht="11.25">
      <c r="A19" s="226"/>
      <c r="B19" s="375" t="s">
        <v>31</v>
      </c>
      <c r="C19" s="375"/>
      <c r="D19" s="375"/>
      <c r="E19" s="375"/>
      <c r="F19" s="375"/>
      <c r="G19" s="375"/>
      <c r="H19" s="375"/>
      <c r="I19" s="375"/>
      <c r="J19" s="375"/>
      <c r="K19" s="226"/>
      <c r="L19" s="227"/>
      <c r="M19" s="376" t="s">
        <v>31</v>
      </c>
      <c r="N19" s="376"/>
      <c r="O19" s="226"/>
      <c r="P19" s="229"/>
      <c r="Q19" s="229"/>
      <c r="R19" s="229"/>
      <c r="S19" s="229"/>
      <c r="T19" s="229"/>
      <c r="U19" s="229"/>
      <c r="V19" s="229"/>
    </row>
    <row r="20" spans="1:22" s="230" customFormat="1" ht="11.25">
      <c r="A20" s="226"/>
      <c r="B20" s="197">
        <v>5</v>
      </c>
      <c r="C20" s="231"/>
      <c r="D20" s="232">
        <v>41070</v>
      </c>
      <c r="E20" s="233">
        <v>40340.75</v>
      </c>
      <c r="F20" s="234" t="s">
        <v>47</v>
      </c>
      <c r="G20" s="73" t="str">
        <f>VLOOKUP(F20,$M$20:$N$23,2,0)</f>
        <v>Spanje</v>
      </c>
      <c r="H20" s="73" t="s">
        <v>29</v>
      </c>
      <c r="I20" s="73" t="str">
        <f t="shared" ref="I20:I25" si="0">VLOOKUP(J20,$M$20:$N$23,2,0)</f>
        <v>Italië</v>
      </c>
      <c r="J20" s="234" t="s">
        <v>48</v>
      </c>
      <c r="K20" s="226"/>
      <c r="L20" s="235"/>
      <c r="M20" s="73" t="s">
        <v>47</v>
      </c>
      <c r="N20" s="236" t="s">
        <v>84</v>
      </c>
      <c r="O20" s="226"/>
    </row>
    <row r="21" spans="1:22" s="230" customFormat="1" ht="11.25">
      <c r="A21" s="226"/>
      <c r="B21" s="196">
        <v>6</v>
      </c>
      <c r="C21" s="237"/>
      <c r="D21" s="238">
        <v>41070</v>
      </c>
      <c r="E21" s="239">
        <v>40340.864583333336</v>
      </c>
      <c r="F21" s="240" t="s">
        <v>151</v>
      </c>
      <c r="G21" s="83" t="str">
        <f t="shared" ref="G21:G25" si="1">VLOOKUP(F21,$M$20:$N$23,2,0)</f>
        <v>Ierland</v>
      </c>
      <c r="H21" s="83" t="s">
        <v>29</v>
      </c>
      <c r="I21" s="83" t="str">
        <f t="shared" si="0"/>
        <v>Kroatië</v>
      </c>
      <c r="J21" s="240" t="s">
        <v>152</v>
      </c>
      <c r="K21" s="226"/>
      <c r="L21" s="235"/>
      <c r="M21" s="83" t="s">
        <v>48</v>
      </c>
      <c r="N21" s="241" t="s">
        <v>110</v>
      </c>
      <c r="O21" s="226"/>
    </row>
    <row r="22" spans="1:22" s="230" customFormat="1" ht="11.25">
      <c r="A22" s="226"/>
      <c r="B22" s="197">
        <v>13</v>
      </c>
      <c r="C22" s="231"/>
      <c r="D22" s="232">
        <v>41074</v>
      </c>
      <c r="E22" s="233">
        <v>40340.75</v>
      </c>
      <c r="F22" s="234" t="s">
        <v>48</v>
      </c>
      <c r="G22" s="73" t="str">
        <f t="shared" si="1"/>
        <v>Italië</v>
      </c>
      <c r="H22" s="73" t="s">
        <v>29</v>
      </c>
      <c r="I22" s="73" t="str">
        <f t="shared" si="0"/>
        <v>Kroatië</v>
      </c>
      <c r="J22" s="234" t="s">
        <v>152</v>
      </c>
      <c r="K22" s="226"/>
      <c r="L22" s="235"/>
      <c r="M22" s="73" t="s">
        <v>151</v>
      </c>
      <c r="N22" s="236" t="s">
        <v>300</v>
      </c>
      <c r="O22" s="226"/>
    </row>
    <row r="23" spans="1:22" s="230" customFormat="1" ht="11.25">
      <c r="A23" s="226"/>
      <c r="B23" s="196">
        <v>14</v>
      </c>
      <c r="C23" s="237"/>
      <c r="D23" s="238">
        <v>41074</v>
      </c>
      <c r="E23" s="239">
        <v>40340.864583333336</v>
      </c>
      <c r="F23" s="240" t="s">
        <v>47</v>
      </c>
      <c r="G23" s="83" t="str">
        <f t="shared" si="1"/>
        <v>Spanje</v>
      </c>
      <c r="H23" s="83" t="s">
        <v>29</v>
      </c>
      <c r="I23" s="83" t="str">
        <f t="shared" si="0"/>
        <v>Ierland</v>
      </c>
      <c r="J23" s="240" t="s">
        <v>151</v>
      </c>
      <c r="K23" s="226"/>
      <c r="L23" s="235"/>
      <c r="M23" s="83" t="s">
        <v>152</v>
      </c>
      <c r="N23" s="241" t="s">
        <v>301</v>
      </c>
      <c r="O23" s="226"/>
    </row>
    <row r="24" spans="1:22" s="230" customFormat="1" ht="11.25">
      <c r="A24" s="226"/>
      <c r="B24" s="197">
        <v>21</v>
      </c>
      <c r="C24" s="231"/>
      <c r="D24" s="232">
        <v>41078</v>
      </c>
      <c r="E24" s="233">
        <v>40340.864583333336</v>
      </c>
      <c r="F24" s="234" t="s">
        <v>152</v>
      </c>
      <c r="G24" s="73" t="str">
        <f t="shared" si="1"/>
        <v>Kroatië</v>
      </c>
      <c r="H24" s="73" t="s">
        <v>29</v>
      </c>
      <c r="I24" s="73" t="str">
        <f t="shared" si="0"/>
        <v>Spanje</v>
      </c>
      <c r="J24" s="234" t="s">
        <v>47</v>
      </c>
      <c r="K24" s="226"/>
      <c r="L24" s="235"/>
      <c r="M24" s="226"/>
      <c r="N24" s="226"/>
      <c r="O24" s="226"/>
    </row>
    <row r="25" spans="1:22" s="230" customFormat="1" ht="11.25">
      <c r="A25" s="226"/>
      <c r="B25" s="196">
        <v>22</v>
      </c>
      <c r="C25" s="237"/>
      <c r="D25" s="238">
        <v>41078</v>
      </c>
      <c r="E25" s="239">
        <v>40340.864583333336</v>
      </c>
      <c r="F25" s="240" t="s">
        <v>48</v>
      </c>
      <c r="G25" s="83" t="str">
        <f t="shared" si="1"/>
        <v>Italië</v>
      </c>
      <c r="H25" s="83" t="s">
        <v>29</v>
      </c>
      <c r="I25" s="83" t="str">
        <f t="shared" si="0"/>
        <v>Ierland</v>
      </c>
      <c r="J25" s="240" t="s">
        <v>151</v>
      </c>
      <c r="K25" s="226"/>
      <c r="L25" s="235"/>
      <c r="M25" s="226"/>
      <c r="N25" s="226"/>
      <c r="O25" s="226"/>
    </row>
    <row r="26" spans="1:22" s="230" customFormat="1" ht="11.25">
      <c r="A26" s="226"/>
      <c r="B26" s="242"/>
      <c r="C26" s="243"/>
      <c r="D26" s="244"/>
      <c r="E26" s="245"/>
      <c r="F26" s="118"/>
      <c r="G26" s="243"/>
      <c r="H26" s="243"/>
      <c r="I26" s="243"/>
      <c r="J26" s="118"/>
      <c r="K26" s="226"/>
      <c r="L26" s="235"/>
      <c r="M26" s="226"/>
      <c r="N26" s="226"/>
      <c r="O26" s="226"/>
    </row>
    <row r="27" spans="1:22" s="230" customFormat="1" ht="11.25">
      <c r="A27" s="226"/>
      <c r="B27" s="375" t="s">
        <v>32</v>
      </c>
      <c r="C27" s="375"/>
      <c r="D27" s="375"/>
      <c r="E27" s="375"/>
      <c r="F27" s="375"/>
      <c r="G27" s="375"/>
      <c r="H27" s="375"/>
      <c r="I27" s="375"/>
      <c r="J27" s="375"/>
      <c r="K27" s="226"/>
      <c r="L27" s="227"/>
      <c r="M27" s="376" t="s">
        <v>32</v>
      </c>
      <c r="N27" s="376"/>
      <c r="O27" s="226"/>
      <c r="P27" s="229"/>
      <c r="Q27" s="229"/>
      <c r="R27" s="229"/>
      <c r="S27" s="229"/>
      <c r="T27" s="229"/>
      <c r="U27" s="229"/>
      <c r="V27" s="229"/>
    </row>
    <row r="28" spans="1:22" s="230" customFormat="1" ht="11.25">
      <c r="A28" s="226"/>
      <c r="B28" s="197">
        <v>7</v>
      </c>
      <c r="C28" s="231"/>
      <c r="D28" s="232">
        <v>41071</v>
      </c>
      <c r="E28" s="233">
        <v>40340.75</v>
      </c>
      <c r="F28" s="234" t="s">
        <v>153</v>
      </c>
      <c r="G28" s="73" t="str">
        <f>VLOOKUP(F28,M28:N31,2,0)</f>
        <v>Frankrijk</v>
      </c>
      <c r="H28" s="73" t="s">
        <v>29</v>
      </c>
      <c r="I28" s="73" t="str">
        <f>VLOOKUP(J28,M28:N31,2,0)</f>
        <v>Engeland</v>
      </c>
      <c r="J28" s="234" t="s">
        <v>154</v>
      </c>
      <c r="K28" s="226"/>
      <c r="L28" s="235"/>
      <c r="M28" s="73" t="s">
        <v>49</v>
      </c>
      <c r="N28" s="236" t="s">
        <v>302</v>
      </c>
      <c r="O28" s="226"/>
    </row>
    <row r="29" spans="1:22" s="230" customFormat="1" ht="11.25">
      <c r="A29" s="226"/>
      <c r="B29" s="196">
        <v>8</v>
      </c>
      <c r="C29" s="237"/>
      <c r="D29" s="238">
        <v>41071</v>
      </c>
      <c r="E29" s="239">
        <v>40340.864583333336</v>
      </c>
      <c r="F29" s="240" t="s">
        <v>49</v>
      </c>
      <c r="G29" s="83" t="str">
        <f>VLOOKUP(F29,M28:N31,2,0)</f>
        <v>Oekraïne</v>
      </c>
      <c r="H29" s="83" t="s">
        <v>29</v>
      </c>
      <c r="I29" s="83" t="str">
        <f>VLOOKUP(J29,M28:N31,2,0)</f>
        <v>Zweden</v>
      </c>
      <c r="J29" s="240" t="s">
        <v>50</v>
      </c>
      <c r="K29" s="226"/>
      <c r="L29" s="235"/>
      <c r="M29" s="83" t="s">
        <v>50</v>
      </c>
      <c r="N29" s="241" t="s">
        <v>303</v>
      </c>
      <c r="O29" s="226"/>
    </row>
    <row r="30" spans="1:22" s="230" customFormat="1" ht="11.25">
      <c r="A30" s="226"/>
      <c r="B30" s="197">
        <v>15</v>
      </c>
      <c r="C30" s="231"/>
      <c r="D30" s="232">
        <v>41075</v>
      </c>
      <c r="E30" s="233">
        <v>40340.864583333336</v>
      </c>
      <c r="F30" s="234" t="s">
        <v>50</v>
      </c>
      <c r="G30" s="73" t="str">
        <f>VLOOKUP(F30,M28:N31,2,0)</f>
        <v>Zweden</v>
      </c>
      <c r="H30" s="73" t="s">
        <v>29</v>
      </c>
      <c r="I30" s="73" t="str">
        <f>VLOOKUP(J30,M28:N31,2,0)</f>
        <v>Engeland</v>
      </c>
      <c r="J30" s="234" t="s">
        <v>154</v>
      </c>
      <c r="K30" s="226"/>
      <c r="L30" s="235"/>
      <c r="M30" s="73" t="s">
        <v>153</v>
      </c>
      <c r="N30" s="236" t="s">
        <v>88</v>
      </c>
      <c r="O30" s="226"/>
    </row>
    <row r="31" spans="1:22" s="230" customFormat="1" ht="11.25">
      <c r="A31" s="226"/>
      <c r="B31" s="196">
        <v>16</v>
      </c>
      <c r="C31" s="237"/>
      <c r="D31" s="238">
        <v>41075</v>
      </c>
      <c r="E31" s="239">
        <v>40340.75</v>
      </c>
      <c r="F31" s="240" t="s">
        <v>49</v>
      </c>
      <c r="G31" s="83" t="str">
        <f>VLOOKUP(F31,M28:N31,2,0)</f>
        <v>Oekraïne</v>
      </c>
      <c r="H31" s="83" t="s">
        <v>29</v>
      </c>
      <c r="I31" s="83" t="str">
        <f>VLOOKUP(J31,M28:N31,2,0)</f>
        <v>Frankrijk</v>
      </c>
      <c r="J31" s="240" t="s">
        <v>153</v>
      </c>
      <c r="K31" s="226"/>
      <c r="L31" s="235"/>
      <c r="M31" s="83" t="s">
        <v>154</v>
      </c>
      <c r="N31" s="241" t="s">
        <v>69</v>
      </c>
      <c r="O31" s="226"/>
    </row>
    <row r="32" spans="1:22" s="230" customFormat="1" ht="11.25">
      <c r="A32" s="226"/>
      <c r="B32" s="197">
        <v>23</v>
      </c>
      <c r="C32" s="231"/>
      <c r="D32" s="232">
        <v>41079</v>
      </c>
      <c r="E32" s="233">
        <v>40340.864583333336</v>
      </c>
      <c r="F32" s="234" t="s">
        <v>154</v>
      </c>
      <c r="G32" s="73" t="str">
        <f>VLOOKUP(F32,M28:N31,2,0)</f>
        <v>Engeland</v>
      </c>
      <c r="H32" s="73" t="s">
        <v>29</v>
      </c>
      <c r="I32" s="73" t="str">
        <f>VLOOKUP(J32,M28:N31,2,0)</f>
        <v>Oekraïne</v>
      </c>
      <c r="J32" s="234" t="s">
        <v>49</v>
      </c>
      <c r="K32" s="226"/>
      <c r="L32" s="235"/>
      <c r="M32" s="226"/>
      <c r="N32" s="226"/>
      <c r="O32" s="226"/>
    </row>
    <row r="33" spans="1:22" s="230" customFormat="1" ht="11.25">
      <c r="A33" s="226"/>
      <c r="B33" s="196">
        <v>24</v>
      </c>
      <c r="C33" s="237"/>
      <c r="D33" s="238">
        <v>41079</v>
      </c>
      <c r="E33" s="239">
        <v>40340.864583333336</v>
      </c>
      <c r="F33" s="240" t="s">
        <v>50</v>
      </c>
      <c r="G33" s="83" t="str">
        <f>VLOOKUP(F33,M28:N31,2,0)</f>
        <v>Zweden</v>
      </c>
      <c r="H33" s="83" t="s">
        <v>29</v>
      </c>
      <c r="I33" s="83" t="str">
        <f>VLOOKUP(J33,M28:N31,2,0)</f>
        <v>Frankrijk</v>
      </c>
      <c r="J33" s="240" t="s">
        <v>153</v>
      </c>
      <c r="K33" s="226"/>
      <c r="L33" s="235"/>
      <c r="M33" s="226"/>
      <c r="N33" s="226"/>
      <c r="O33" s="226"/>
    </row>
    <row r="34" spans="1:22" s="230" customFormat="1" ht="11.25">
      <c r="A34" s="226"/>
      <c r="B34" s="242"/>
      <c r="C34" s="243"/>
      <c r="D34" s="246"/>
      <c r="E34" s="245"/>
      <c r="F34" s="118"/>
      <c r="G34" s="243"/>
      <c r="H34" s="243"/>
      <c r="I34" s="243"/>
      <c r="J34" s="118"/>
      <c r="K34" s="226"/>
      <c r="L34" s="235"/>
      <c r="M34" s="226"/>
      <c r="N34" s="226"/>
      <c r="O34" s="226"/>
    </row>
    <row r="35" spans="1:22" s="230" customFormat="1" ht="11.25">
      <c r="A35" s="226"/>
      <c r="B35" s="375" t="s">
        <v>33</v>
      </c>
      <c r="C35" s="375"/>
      <c r="D35" s="375"/>
      <c r="E35" s="375"/>
      <c r="F35" s="375"/>
      <c r="G35" s="375"/>
      <c r="H35" s="375"/>
      <c r="I35" s="375"/>
      <c r="J35" s="375"/>
      <c r="K35" s="226"/>
      <c r="L35" s="227"/>
      <c r="M35" s="376" t="s">
        <v>33</v>
      </c>
      <c r="N35" s="376"/>
      <c r="O35" s="226"/>
      <c r="P35" s="229"/>
      <c r="Q35" s="229"/>
      <c r="R35" s="229"/>
      <c r="S35" s="229"/>
      <c r="T35" s="229"/>
      <c r="U35" s="229"/>
      <c r="V35" s="229"/>
    </row>
    <row r="36" spans="1:22" s="230" customFormat="1" ht="11.25">
      <c r="A36" s="226"/>
      <c r="B36" s="197">
        <v>9</v>
      </c>
      <c r="C36" s="287"/>
      <c r="D36" s="288"/>
      <c r="E36" s="289"/>
      <c r="F36" s="234" t="s">
        <v>51</v>
      </c>
      <c r="G36" s="73">
        <f>VLOOKUP(F36,M36:N39,2,0)</f>
        <v>0</v>
      </c>
      <c r="H36" s="73" t="s">
        <v>29</v>
      </c>
      <c r="I36" s="73">
        <f>VLOOKUP(J36,M36:N39,2,0)</f>
        <v>0</v>
      </c>
      <c r="J36" s="234" t="s">
        <v>155</v>
      </c>
      <c r="K36" s="226"/>
      <c r="L36" s="235"/>
      <c r="M36" s="73" t="s">
        <v>51</v>
      </c>
      <c r="N36" s="236"/>
      <c r="O36" s="226"/>
    </row>
    <row r="37" spans="1:22" s="230" customFormat="1" ht="11.25">
      <c r="A37" s="226"/>
      <c r="B37" s="196">
        <v>10</v>
      </c>
      <c r="C37" s="290"/>
      <c r="D37" s="291"/>
      <c r="E37" s="292"/>
      <c r="F37" s="240" t="s">
        <v>52</v>
      </c>
      <c r="G37" s="83">
        <f>VLOOKUP(F37,M36:N39,2,0)</f>
        <v>0</v>
      </c>
      <c r="H37" s="83" t="s">
        <v>29</v>
      </c>
      <c r="I37" s="83">
        <f>VLOOKUP(J37,M36:N39,2,0)</f>
        <v>0</v>
      </c>
      <c r="J37" s="240" t="s">
        <v>156</v>
      </c>
      <c r="K37" s="226"/>
      <c r="L37" s="235"/>
      <c r="M37" s="83" t="s">
        <v>52</v>
      </c>
      <c r="N37" s="241"/>
      <c r="O37" s="226"/>
    </row>
    <row r="38" spans="1:22" s="230" customFormat="1" ht="11.25">
      <c r="A38" s="226"/>
      <c r="B38" s="197">
        <v>25</v>
      </c>
      <c r="C38" s="287"/>
      <c r="D38" s="288"/>
      <c r="E38" s="289"/>
      <c r="F38" s="234" t="s">
        <v>51</v>
      </c>
      <c r="G38" s="73">
        <f>VLOOKUP(F38,M36:N39,2,0)</f>
        <v>0</v>
      </c>
      <c r="H38" s="73" t="s">
        <v>29</v>
      </c>
      <c r="I38" s="73">
        <f>VLOOKUP(J38,M36:N39,2,0)</f>
        <v>0</v>
      </c>
      <c r="J38" s="234" t="s">
        <v>52</v>
      </c>
      <c r="K38" s="226"/>
      <c r="L38" s="235"/>
      <c r="M38" s="73" t="s">
        <v>156</v>
      </c>
      <c r="N38" s="236"/>
      <c r="O38" s="226"/>
    </row>
    <row r="39" spans="1:22" s="230" customFormat="1" ht="11.25">
      <c r="A39" s="226"/>
      <c r="B39" s="196">
        <v>26</v>
      </c>
      <c r="C39" s="290"/>
      <c r="D39" s="291"/>
      <c r="E39" s="292"/>
      <c r="F39" s="240" t="s">
        <v>156</v>
      </c>
      <c r="G39" s="83">
        <f>VLOOKUP(F39,M36:N39,2,0)</f>
        <v>0</v>
      </c>
      <c r="H39" s="83" t="s">
        <v>29</v>
      </c>
      <c r="I39" s="83">
        <f>VLOOKUP(J39,M36:N39,2,0)</f>
        <v>0</v>
      </c>
      <c r="J39" s="240" t="s">
        <v>155</v>
      </c>
      <c r="K39" s="226"/>
      <c r="L39" s="235"/>
      <c r="M39" s="83" t="s">
        <v>155</v>
      </c>
      <c r="N39" s="241"/>
      <c r="O39" s="226"/>
    </row>
    <row r="40" spans="1:22" s="230" customFormat="1" ht="11.25">
      <c r="A40" s="226"/>
      <c r="B40" s="197">
        <v>43</v>
      </c>
      <c r="C40" s="287"/>
      <c r="D40" s="288"/>
      <c r="E40" s="289"/>
      <c r="F40" s="234" t="s">
        <v>155</v>
      </c>
      <c r="G40" s="73">
        <f>VLOOKUP(F40,M36:N39,2,0)</f>
        <v>0</v>
      </c>
      <c r="H40" s="73" t="s">
        <v>29</v>
      </c>
      <c r="I40" s="73">
        <f>VLOOKUP(J40,M36:N39,2,0)</f>
        <v>0</v>
      </c>
      <c r="J40" s="234" t="s">
        <v>52</v>
      </c>
      <c r="K40" s="226"/>
      <c r="L40" s="235"/>
      <c r="M40" s="226"/>
      <c r="N40" s="226"/>
      <c r="O40" s="226"/>
    </row>
    <row r="41" spans="1:22" s="230" customFormat="1" ht="11.25">
      <c r="A41" s="226"/>
      <c r="B41" s="196">
        <v>44</v>
      </c>
      <c r="C41" s="290"/>
      <c r="D41" s="291"/>
      <c r="E41" s="292"/>
      <c r="F41" s="240" t="s">
        <v>156</v>
      </c>
      <c r="G41" s="83">
        <f>VLOOKUP(F41,M36:N39,2,0)</f>
        <v>0</v>
      </c>
      <c r="H41" s="83" t="s">
        <v>29</v>
      </c>
      <c r="I41" s="83">
        <f>VLOOKUP(J41,M36:N39,2,0)</f>
        <v>0</v>
      </c>
      <c r="J41" s="240" t="s">
        <v>51</v>
      </c>
      <c r="K41" s="226"/>
      <c r="L41" s="235"/>
      <c r="M41" s="226"/>
      <c r="N41" s="226"/>
      <c r="O41" s="226"/>
    </row>
    <row r="42" spans="1:22" s="230" customFormat="1" ht="11.25">
      <c r="A42" s="226"/>
      <c r="B42" s="242"/>
      <c r="C42" s="243"/>
      <c r="D42" s="244"/>
      <c r="E42" s="245"/>
      <c r="F42" s="118"/>
      <c r="G42" s="243"/>
      <c r="H42" s="243"/>
      <c r="I42" s="243"/>
      <c r="J42" s="118"/>
      <c r="K42" s="226"/>
      <c r="L42" s="235"/>
      <c r="M42" s="226"/>
      <c r="N42" s="226"/>
      <c r="O42" s="226"/>
    </row>
    <row r="43" spans="1:22" s="230" customFormat="1" ht="11.25">
      <c r="A43" s="226"/>
      <c r="B43" s="375" t="s">
        <v>34</v>
      </c>
      <c r="C43" s="375"/>
      <c r="D43" s="375"/>
      <c r="E43" s="375"/>
      <c r="F43" s="375"/>
      <c r="G43" s="375"/>
      <c r="H43" s="375"/>
      <c r="I43" s="375"/>
      <c r="J43" s="375"/>
      <c r="K43" s="226"/>
      <c r="L43" s="227"/>
      <c r="M43" s="376" t="s">
        <v>34</v>
      </c>
      <c r="N43" s="376"/>
      <c r="O43" s="226"/>
      <c r="P43" s="229"/>
      <c r="Q43" s="229"/>
      <c r="R43" s="229"/>
      <c r="S43" s="229"/>
      <c r="T43" s="229"/>
      <c r="U43" s="229"/>
      <c r="V43" s="229"/>
    </row>
    <row r="44" spans="1:22" s="230" customFormat="1" ht="11.25">
      <c r="A44" s="226"/>
      <c r="B44" s="197"/>
      <c r="C44" s="287"/>
      <c r="D44" s="288"/>
      <c r="E44" s="289"/>
      <c r="F44" s="234" t="s">
        <v>53</v>
      </c>
      <c r="G44" s="73">
        <f>VLOOKUP(F44,M44:N47,2,0)</f>
        <v>0</v>
      </c>
      <c r="H44" s="73" t="s">
        <v>29</v>
      </c>
      <c r="I44" s="73">
        <f>VLOOKUP(J44,M44:N47,2,0)</f>
        <v>0</v>
      </c>
      <c r="J44" s="234" t="s">
        <v>54</v>
      </c>
      <c r="K44" s="226"/>
      <c r="L44" s="235"/>
      <c r="M44" s="73" t="s">
        <v>53</v>
      </c>
      <c r="N44" s="236"/>
      <c r="O44" s="226"/>
    </row>
    <row r="45" spans="1:22" s="230" customFormat="1" ht="11.25">
      <c r="A45" s="226"/>
      <c r="B45" s="196"/>
      <c r="C45" s="290"/>
      <c r="D45" s="291"/>
      <c r="E45" s="292"/>
      <c r="F45" s="240" t="s">
        <v>157</v>
      </c>
      <c r="G45" s="83">
        <f>VLOOKUP(F45,M44:N47,2,0)</f>
        <v>0</v>
      </c>
      <c r="H45" s="83" t="s">
        <v>29</v>
      </c>
      <c r="I45" s="83">
        <f>VLOOKUP(J45,M44:N47,2,0)</f>
        <v>0</v>
      </c>
      <c r="J45" s="240" t="s">
        <v>158</v>
      </c>
      <c r="K45" s="226"/>
      <c r="L45" s="235"/>
      <c r="M45" s="83" t="s">
        <v>54</v>
      </c>
      <c r="N45" s="241"/>
      <c r="O45" s="226"/>
    </row>
    <row r="46" spans="1:22" s="230" customFormat="1" ht="11.25">
      <c r="A46" s="226"/>
      <c r="B46" s="197"/>
      <c r="C46" s="287"/>
      <c r="D46" s="288"/>
      <c r="E46" s="289"/>
      <c r="F46" s="234" t="s">
        <v>158</v>
      </c>
      <c r="G46" s="73">
        <f>VLOOKUP(F46,M44:N47,2,0)</f>
        <v>0</v>
      </c>
      <c r="H46" s="73" t="s">
        <v>29</v>
      </c>
      <c r="I46" s="73">
        <f>VLOOKUP(J46,M44:N47,2,0)</f>
        <v>0</v>
      </c>
      <c r="J46" s="234" t="s">
        <v>54</v>
      </c>
      <c r="K46" s="226"/>
      <c r="L46" s="235"/>
      <c r="M46" s="73" t="s">
        <v>157</v>
      </c>
      <c r="N46" s="236"/>
      <c r="O46" s="226"/>
    </row>
    <row r="47" spans="1:22" s="230" customFormat="1" ht="11.25">
      <c r="A47" s="226"/>
      <c r="B47" s="196"/>
      <c r="C47" s="290"/>
      <c r="D47" s="291"/>
      <c r="E47" s="292"/>
      <c r="F47" s="240" t="s">
        <v>53</v>
      </c>
      <c r="G47" s="83">
        <f>VLOOKUP(F47,M44:N47,2,0)</f>
        <v>0</v>
      </c>
      <c r="H47" s="83" t="s">
        <v>29</v>
      </c>
      <c r="I47" s="83">
        <f>VLOOKUP(J47,M44:N47,2,0)</f>
        <v>0</v>
      </c>
      <c r="J47" s="240" t="s">
        <v>157</v>
      </c>
      <c r="K47" s="226"/>
      <c r="L47" s="235"/>
      <c r="M47" s="83" t="s">
        <v>158</v>
      </c>
      <c r="N47" s="241"/>
      <c r="O47" s="226"/>
    </row>
    <row r="48" spans="1:22" s="230" customFormat="1" ht="11.25">
      <c r="A48" s="226"/>
      <c r="B48" s="197"/>
      <c r="C48" s="287"/>
      <c r="D48" s="288"/>
      <c r="E48" s="289"/>
      <c r="F48" s="234" t="s">
        <v>158</v>
      </c>
      <c r="G48" s="73">
        <f>VLOOKUP(F48,M44:N47,2,0)</f>
        <v>0</v>
      </c>
      <c r="H48" s="73" t="s">
        <v>29</v>
      </c>
      <c r="I48" s="73">
        <f>VLOOKUP(J48,M44:N47,2,0)</f>
        <v>0</v>
      </c>
      <c r="J48" s="234" t="s">
        <v>53</v>
      </c>
      <c r="K48" s="226"/>
      <c r="L48" s="235"/>
      <c r="M48" s="226"/>
      <c r="N48" s="226"/>
      <c r="O48" s="226"/>
    </row>
    <row r="49" spans="1:22" s="230" customFormat="1" ht="11.25">
      <c r="A49" s="226"/>
      <c r="B49" s="196"/>
      <c r="C49" s="290"/>
      <c r="D49" s="291"/>
      <c r="E49" s="292"/>
      <c r="F49" s="240" t="s">
        <v>54</v>
      </c>
      <c r="G49" s="83">
        <f>VLOOKUP(F49,M44:N47,2,0)</f>
        <v>0</v>
      </c>
      <c r="H49" s="83" t="s">
        <v>29</v>
      </c>
      <c r="I49" s="83">
        <f>VLOOKUP(J49,M44:N47,2,0)</f>
        <v>0</v>
      </c>
      <c r="J49" s="240" t="s">
        <v>157</v>
      </c>
      <c r="K49" s="226"/>
      <c r="L49" s="235"/>
      <c r="M49" s="226"/>
      <c r="N49" s="226"/>
      <c r="O49" s="226"/>
    </row>
    <row r="50" spans="1:22" s="230" customFormat="1" ht="11.25">
      <c r="A50" s="226"/>
      <c r="B50" s="242"/>
      <c r="C50" s="243"/>
      <c r="D50" s="244"/>
      <c r="E50" s="245"/>
      <c r="F50" s="118"/>
      <c r="G50" s="243"/>
      <c r="H50" s="243"/>
      <c r="I50" s="243"/>
      <c r="J50" s="118"/>
      <c r="K50" s="226"/>
      <c r="L50" s="235"/>
      <c r="M50" s="226"/>
      <c r="N50" s="226"/>
      <c r="O50" s="226"/>
    </row>
    <row r="51" spans="1:22" s="230" customFormat="1" ht="11.25">
      <c r="A51" s="226"/>
      <c r="B51" s="375" t="s">
        <v>35</v>
      </c>
      <c r="C51" s="375"/>
      <c r="D51" s="375"/>
      <c r="E51" s="375"/>
      <c r="F51" s="375"/>
      <c r="G51" s="375"/>
      <c r="H51" s="375"/>
      <c r="I51" s="375"/>
      <c r="J51" s="375"/>
      <c r="K51" s="226"/>
      <c r="L51" s="227"/>
      <c r="M51" s="376" t="s">
        <v>35</v>
      </c>
      <c r="N51" s="376"/>
      <c r="O51" s="226"/>
      <c r="P51" s="229"/>
      <c r="Q51" s="229"/>
      <c r="R51" s="229"/>
      <c r="S51" s="229"/>
      <c r="T51" s="229"/>
      <c r="U51" s="229"/>
      <c r="V51" s="229"/>
    </row>
    <row r="52" spans="1:22" s="230" customFormat="1" ht="11.25">
      <c r="A52" s="226"/>
      <c r="B52" s="197"/>
      <c r="C52" s="287"/>
      <c r="D52" s="288"/>
      <c r="E52" s="289"/>
      <c r="F52" s="234" t="s">
        <v>159</v>
      </c>
      <c r="G52" s="73">
        <f>VLOOKUP(F52,M52:N55,2,0)</f>
        <v>0</v>
      </c>
      <c r="H52" s="73" t="s">
        <v>29</v>
      </c>
      <c r="I52" s="73">
        <f>VLOOKUP(J52,M52:N55,2,0)</f>
        <v>0</v>
      </c>
      <c r="J52" s="234" t="s">
        <v>160</v>
      </c>
      <c r="K52" s="226"/>
      <c r="L52" s="235"/>
      <c r="M52" s="73" t="s">
        <v>55</v>
      </c>
      <c r="N52" s="236"/>
      <c r="O52" s="226"/>
    </row>
    <row r="53" spans="1:22" s="230" customFormat="1" ht="11.25">
      <c r="A53" s="226"/>
      <c r="B53" s="196"/>
      <c r="C53" s="290"/>
      <c r="D53" s="291"/>
      <c r="E53" s="292"/>
      <c r="F53" s="240" t="s">
        <v>55</v>
      </c>
      <c r="G53" s="83">
        <f>VLOOKUP(F53,M52:N55,2,0)</f>
        <v>0</v>
      </c>
      <c r="H53" s="83" t="s">
        <v>29</v>
      </c>
      <c r="I53" s="83">
        <f>VLOOKUP(J53,M52:N55,2,0)</f>
        <v>0</v>
      </c>
      <c r="J53" s="240" t="s">
        <v>56</v>
      </c>
      <c r="K53" s="226"/>
      <c r="L53" s="235"/>
      <c r="M53" s="83" t="s">
        <v>56</v>
      </c>
      <c r="N53" s="241"/>
      <c r="O53" s="226"/>
    </row>
    <row r="54" spans="1:22" s="230" customFormat="1" ht="11.25">
      <c r="A54" s="226"/>
      <c r="B54" s="197"/>
      <c r="C54" s="287"/>
      <c r="D54" s="288"/>
      <c r="E54" s="289"/>
      <c r="F54" s="234" t="s">
        <v>55</v>
      </c>
      <c r="G54" s="73">
        <f>VLOOKUP(F54,M52:N55,2,0)</f>
        <v>0</v>
      </c>
      <c r="H54" s="73" t="s">
        <v>29</v>
      </c>
      <c r="I54" s="73">
        <f>VLOOKUP(J54,M52:N55,2,0)</f>
        <v>0</v>
      </c>
      <c r="J54" s="234" t="s">
        <v>159</v>
      </c>
      <c r="K54" s="226"/>
      <c r="L54" s="235"/>
      <c r="M54" s="73" t="s">
        <v>159</v>
      </c>
      <c r="N54" s="236"/>
      <c r="O54" s="226"/>
    </row>
    <row r="55" spans="1:22" s="230" customFormat="1" ht="11.25">
      <c r="A55" s="226"/>
      <c r="B55" s="196"/>
      <c r="C55" s="290"/>
      <c r="D55" s="291"/>
      <c r="E55" s="292"/>
      <c r="F55" s="240" t="s">
        <v>160</v>
      </c>
      <c r="G55" s="83">
        <f>VLOOKUP(F55,M52:N55,2,0)</f>
        <v>0</v>
      </c>
      <c r="H55" s="83" t="s">
        <v>29</v>
      </c>
      <c r="I55" s="83">
        <f>VLOOKUP(J55,M52:N55,2,0)</f>
        <v>0</v>
      </c>
      <c r="J55" s="240" t="s">
        <v>56</v>
      </c>
      <c r="K55" s="226"/>
      <c r="L55" s="235"/>
      <c r="M55" s="83" t="s">
        <v>160</v>
      </c>
      <c r="N55" s="241"/>
      <c r="O55" s="226"/>
    </row>
    <row r="56" spans="1:22" s="230" customFormat="1" ht="11.25">
      <c r="A56" s="226"/>
      <c r="B56" s="197"/>
      <c r="C56" s="287"/>
      <c r="D56" s="288"/>
      <c r="E56" s="289"/>
      <c r="F56" s="234" t="s">
        <v>160</v>
      </c>
      <c r="G56" s="73">
        <f>VLOOKUP(F56,M52:N55,2,0)</f>
        <v>0</v>
      </c>
      <c r="H56" s="73" t="s">
        <v>29</v>
      </c>
      <c r="I56" s="73">
        <f>VLOOKUP(J56,M52:N55,2,0)</f>
        <v>0</v>
      </c>
      <c r="J56" s="234" t="s">
        <v>55</v>
      </c>
      <c r="K56" s="226"/>
      <c r="L56" s="235"/>
      <c r="M56" s="226"/>
      <c r="N56" s="226"/>
      <c r="O56" s="226"/>
    </row>
    <row r="57" spans="1:22" s="230" customFormat="1" ht="11.25">
      <c r="A57" s="226"/>
      <c r="B57" s="196"/>
      <c r="C57" s="290"/>
      <c r="D57" s="291"/>
      <c r="E57" s="292"/>
      <c r="F57" s="240" t="s">
        <v>56</v>
      </c>
      <c r="G57" s="83">
        <f>VLOOKUP(F57,M52:N55,2,0)</f>
        <v>0</v>
      </c>
      <c r="H57" s="83" t="s">
        <v>29</v>
      </c>
      <c r="I57" s="83">
        <f>VLOOKUP(J57,M52:N55,2,0)</f>
        <v>0</v>
      </c>
      <c r="J57" s="240" t="s">
        <v>159</v>
      </c>
      <c r="K57" s="226"/>
      <c r="L57" s="235"/>
      <c r="M57" s="226"/>
      <c r="N57" s="226"/>
      <c r="O57" s="226"/>
    </row>
    <row r="58" spans="1:22" s="230" customFormat="1" ht="11.25">
      <c r="A58" s="226"/>
      <c r="B58" s="242"/>
      <c r="C58" s="243"/>
      <c r="D58" s="244"/>
      <c r="E58" s="245"/>
      <c r="F58" s="118"/>
      <c r="G58" s="243"/>
      <c r="H58" s="243"/>
      <c r="I58" s="243"/>
      <c r="J58" s="118"/>
      <c r="K58" s="226"/>
      <c r="L58" s="235"/>
      <c r="M58" s="226"/>
      <c r="N58" s="226"/>
      <c r="O58" s="226"/>
    </row>
    <row r="59" spans="1:22" s="230" customFormat="1" ht="11.25">
      <c r="A59" s="226"/>
      <c r="B59" s="375" t="s">
        <v>36</v>
      </c>
      <c r="C59" s="375"/>
      <c r="D59" s="375"/>
      <c r="E59" s="375"/>
      <c r="F59" s="375"/>
      <c r="G59" s="375"/>
      <c r="H59" s="375"/>
      <c r="I59" s="375"/>
      <c r="J59" s="375"/>
      <c r="K59" s="226"/>
      <c r="L59" s="227"/>
      <c r="M59" s="376" t="s">
        <v>36</v>
      </c>
      <c r="N59" s="376"/>
      <c r="O59" s="226"/>
      <c r="P59" s="229"/>
      <c r="Q59" s="229"/>
      <c r="R59" s="229"/>
      <c r="S59" s="229"/>
      <c r="T59" s="229"/>
      <c r="U59" s="229"/>
      <c r="V59" s="229"/>
    </row>
    <row r="60" spans="1:22" s="230" customFormat="1" ht="11.25">
      <c r="A60" s="226"/>
      <c r="B60" s="197"/>
      <c r="C60" s="287"/>
      <c r="D60" s="288"/>
      <c r="E60" s="289"/>
      <c r="F60" s="234" t="s">
        <v>161</v>
      </c>
      <c r="G60" s="73">
        <f>VLOOKUP(F60,M60:N63,2,0)</f>
        <v>0</v>
      </c>
      <c r="H60" s="73" t="s">
        <v>29</v>
      </c>
      <c r="I60" s="73">
        <f>VLOOKUP(J60,M60:N63,2,0)</f>
        <v>0</v>
      </c>
      <c r="J60" s="234" t="s">
        <v>162</v>
      </c>
      <c r="K60" s="226"/>
      <c r="L60" s="235"/>
      <c r="M60" s="73" t="s">
        <v>57</v>
      </c>
      <c r="N60" s="236"/>
      <c r="O60" s="226"/>
    </row>
    <row r="61" spans="1:22" s="230" customFormat="1" ht="11.25">
      <c r="A61" s="226"/>
      <c r="B61" s="196"/>
      <c r="C61" s="290"/>
      <c r="D61" s="291"/>
      <c r="E61" s="292"/>
      <c r="F61" s="240" t="s">
        <v>57</v>
      </c>
      <c r="G61" s="83">
        <f>VLOOKUP(F61,M60:N63,2,0)</f>
        <v>0</v>
      </c>
      <c r="H61" s="83" t="s">
        <v>29</v>
      </c>
      <c r="I61" s="83">
        <f>VLOOKUP(J61,M60:N63,2,0)</f>
        <v>0</v>
      </c>
      <c r="J61" s="240" t="s">
        <v>58</v>
      </c>
      <c r="K61" s="226"/>
      <c r="L61" s="235"/>
      <c r="M61" s="83" t="s">
        <v>58</v>
      </c>
      <c r="N61" s="241"/>
      <c r="O61" s="226"/>
    </row>
    <row r="62" spans="1:22" s="230" customFormat="1" ht="11.25">
      <c r="A62" s="226"/>
      <c r="B62" s="197"/>
      <c r="C62" s="287"/>
      <c r="D62" s="288"/>
      <c r="E62" s="289"/>
      <c r="F62" s="234" t="s">
        <v>162</v>
      </c>
      <c r="G62" s="73">
        <f>VLOOKUP(F62,M60:N63,2,0)</f>
        <v>0</v>
      </c>
      <c r="H62" s="73" t="s">
        <v>29</v>
      </c>
      <c r="I62" s="73">
        <f>VLOOKUP(J62,M60:N63,2,0)</f>
        <v>0</v>
      </c>
      <c r="J62" s="234" t="s">
        <v>58</v>
      </c>
      <c r="K62" s="226"/>
      <c r="L62" s="235"/>
      <c r="M62" s="73" t="s">
        <v>161</v>
      </c>
      <c r="N62" s="236"/>
      <c r="O62" s="226"/>
    </row>
    <row r="63" spans="1:22" s="230" customFormat="1" ht="11.25">
      <c r="A63" s="226"/>
      <c r="B63" s="196"/>
      <c r="C63" s="290"/>
      <c r="D63" s="291"/>
      <c r="E63" s="292"/>
      <c r="F63" s="240" t="s">
        <v>57</v>
      </c>
      <c r="G63" s="83">
        <f>VLOOKUP(F63,M60:N63,2,0)</f>
        <v>0</v>
      </c>
      <c r="H63" s="83" t="s">
        <v>29</v>
      </c>
      <c r="I63" s="83">
        <f>VLOOKUP(J63,M60:N63,2,0)</f>
        <v>0</v>
      </c>
      <c r="J63" s="240" t="s">
        <v>161</v>
      </c>
      <c r="K63" s="226"/>
      <c r="L63" s="235"/>
      <c r="M63" s="83" t="s">
        <v>162</v>
      </c>
      <c r="N63" s="241"/>
      <c r="O63" s="226"/>
    </row>
    <row r="64" spans="1:22" s="230" customFormat="1" ht="11.25">
      <c r="A64" s="226"/>
      <c r="B64" s="197"/>
      <c r="C64" s="287"/>
      <c r="D64" s="288"/>
      <c r="E64" s="289"/>
      <c r="F64" s="234" t="s">
        <v>162</v>
      </c>
      <c r="G64" s="73">
        <f>VLOOKUP(F64,M60:N63,2,0)</f>
        <v>0</v>
      </c>
      <c r="H64" s="73" t="s">
        <v>29</v>
      </c>
      <c r="I64" s="73">
        <f>VLOOKUP(J64,M60:N63,2,0)</f>
        <v>0</v>
      </c>
      <c r="J64" s="234" t="s">
        <v>57</v>
      </c>
      <c r="K64" s="226"/>
      <c r="L64" s="235"/>
      <c r="M64" s="226"/>
      <c r="N64" s="226"/>
      <c r="O64" s="226"/>
    </row>
    <row r="65" spans="1:21" s="230" customFormat="1" ht="11.25">
      <c r="A65" s="226"/>
      <c r="B65" s="196"/>
      <c r="C65" s="290"/>
      <c r="D65" s="291"/>
      <c r="E65" s="292"/>
      <c r="F65" s="240" t="s">
        <v>58</v>
      </c>
      <c r="G65" s="83">
        <f>VLOOKUP(F65,M60:N63,2,0)</f>
        <v>0</v>
      </c>
      <c r="H65" s="83" t="s">
        <v>29</v>
      </c>
      <c r="I65" s="83">
        <f>VLOOKUP(J65,M60:N63,2,0)</f>
        <v>0</v>
      </c>
      <c r="J65" s="240" t="s">
        <v>161</v>
      </c>
      <c r="K65" s="226"/>
      <c r="L65" s="235"/>
      <c r="M65" s="226"/>
      <c r="N65" s="226"/>
      <c r="O65" s="226"/>
    </row>
    <row r="66" spans="1:21">
      <c r="A66" s="247"/>
      <c r="B66" s="248"/>
      <c r="C66" s="247"/>
      <c r="D66" s="249"/>
      <c r="E66" s="247"/>
      <c r="F66" s="250"/>
      <c r="G66" s="247"/>
      <c r="H66" s="247"/>
      <c r="I66" s="247"/>
      <c r="J66" s="247"/>
      <c r="K66" s="247"/>
      <c r="L66" s="251"/>
      <c r="M66" s="247"/>
      <c r="N66" s="247"/>
      <c r="O66" s="252"/>
    </row>
    <row r="67" spans="1:21"/>
    <row r="68" spans="1:21">
      <c r="B68" s="375" t="s">
        <v>163</v>
      </c>
      <c r="C68" s="375"/>
      <c r="D68" s="375"/>
      <c r="E68" s="375"/>
      <c r="F68" s="375"/>
      <c r="G68" s="375"/>
      <c r="H68" s="375"/>
      <c r="I68" s="375"/>
      <c r="J68" s="375"/>
      <c r="R68" s="283"/>
    </row>
    <row r="69" spans="1:21">
      <c r="B69" s="197"/>
      <c r="C69" s="287">
        <v>40355</v>
      </c>
      <c r="D69" s="288">
        <v>40355</v>
      </c>
      <c r="E69" s="289">
        <v>0.66666666666666663</v>
      </c>
      <c r="F69" s="234" t="s">
        <v>164</v>
      </c>
      <c r="G69" s="97" t="str">
        <f t="shared" ref="G69:G76" si="2">VLOOKUP(F69,$Q$69:$R$76,2,0)</f>
        <v>Winnaar Groep A</v>
      </c>
      <c r="H69" s="236" t="s">
        <v>29</v>
      </c>
      <c r="I69" s="73" t="str">
        <f t="shared" ref="I69:I76" si="3">VLOOKUP(J69,$T$69:$U$76,2,0)</f>
        <v>Tweede Groep B</v>
      </c>
      <c r="J69" s="234" t="s">
        <v>165</v>
      </c>
      <c r="Q69" s="4" t="s">
        <v>164</v>
      </c>
      <c r="R69" s="4" t="s">
        <v>70</v>
      </c>
      <c r="T69" s="4" t="s">
        <v>166</v>
      </c>
      <c r="U69" s="4" t="s">
        <v>76</v>
      </c>
    </row>
    <row r="70" spans="1:21">
      <c r="B70" s="196"/>
      <c r="C70" s="290">
        <v>40355</v>
      </c>
      <c r="D70" s="291">
        <v>40355</v>
      </c>
      <c r="E70" s="292">
        <v>0.85416666666666663</v>
      </c>
      <c r="F70" s="240" t="s">
        <v>167</v>
      </c>
      <c r="G70" s="103" t="str">
        <f t="shared" si="2"/>
        <v>Winnaar Groep C</v>
      </c>
      <c r="H70" s="241" t="s">
        <v>29</v>
      </c>
      <c r="I70" s="83" t="str">
        <f t="shared" si="3"/>
        <v>Tweede Groep D</v>
      </c>
      <c r="J70" s="240" t="s">
        <v>168</v>
      </c>
      <c r="Q70" s="4" t="s">
        <v>169</v>
      </c>
      <c r="R70" s="4" t="s">
        <v>170</v>
      </c>
      <c r="T70" s="4" t="s">
        <v>165</v>
      </c>
      <c r="U70" s="4" t="s">
        <v>71</v>
      </c>
    </row>
    <row r="71" spans="1:21">
      <c r="B71" s="197"/>
      <c r="C71" s="287">
        <v>40356</v>
      </c>
      <c r="D71" s="288">
        <v>40356</v>
      </c>
      <c r="E71" s="289">
        <v>0.66666666666666663</v>
      </c>
      <c r="F71" s="234" t="s">
        <v>171</v>
      </c>
      <c r="G71" s="97" t="str">
        <f t="shared" si="2"/>
        <v>Winnaar Groep D</v>
      </c>
      <c r="H71" s="236" t="s">
        <v>29</v>
      </c>
      <c r="I71" s="73" t="str">
        <f t="shared" si="3"/>
        <v>Tweede Groep C</v>
      </c>
      <c r="J71" s="234" t="s">
        <v>172</v>
      </c>
      <c r="Q71" s="4" t="s">
        <v>167</v>
      </c>
      <c r="R71" s="4" t="s">
        <v>72</v>
      </c>
      <c r="T71" s="4" t="s">
        <v>172</v>
      </c>
      <c r="U71" s="4" t="s">
        <v>75</v>
      </c>
    </row>
    <row r="72" spans="1:21">
      <c r="B72" s="196"/>
      <c r="C72" s="290">
        <v>40356</v>
      </c>
      <c r="D72" s="291">
        <v>40356</v>
      </c>
      <c r="E72" s="292">
        <v>0.85416666666666663</v>
      </c>
      <c r="F72" s="240" t="s">
        <v>169</v>
      </c>
      <c r="G72" s="103" t="str">
        <f t="shared" si="2"/>
        <v>Winnaar Groep B</v>
      </c>
      <c r="H72" s="241" t="s">
        <v>29</v>
      </c>
      <c r="I72" s="83" t="str">
        <f t="shared" si="3"/>
        <v>Tweede Groep A</v>
      </c>
      <c r="J72" s="240" t="s">
        <v>166</v>
      </c>
      <c r="Q72" s="4" t="s">
        <v>171</v>
      </c>
      <c r="R72" s="4" t="s">
        <v>74</v>
      </c>
      <c r="T72" s="4" t="s">
        <v>168</v>
      </c>
      <c r="U72" s="4" t="s">
        <v>73</v>
      </c>
    </row>
    <row r="73" spans="1:21">
      <c r="B73" s="197"/>
      <c r="C73" s="287">
        <v>40357</v>
      </c>
      <c r="D73" s="288">
        <v>40357</v>
      </c>
      <c r="E73" s="289">
        <v>0.66666666666666663</v>
      </c>
      <c r="F73" s="234" t="s">
        <v>173</v>
      </c>
      <c r="G73" s="97" t="str">
        <f t="shared" si="2"/>
        <v>Winnaar Groep E</v>
      </c>
      <c r="H73" s="236" t="s">
        <v>29</v>
      </c>
      <c r="I73" s="73" t="str">
        <f t="shared" si="3"/>
        <v>Tweede Groep F</v>
      </c>
      <c r="J73" s="234" t="s">
        <v>174</v>
      </c>
      <c r="Q73" s="4" t="s">
        <v>173</v>
      </c>
      <c r="R73" s="4" t="s">
        <v>175</v>
      </c>
      <c r="T73" s="4" t="s">
        <v>176</v>
      </c>
      <c r="U73" s="4" t="s">
        <v>81</v>
      </c>
    </row>
    <row r="74" spans="1:21">
      <c r="B74" s="196"/>
      <c r="C74" s="290">
        <v>40357</v>
      </c>
      <c r="D74" s="291">
        <v>44010</v>
      </c>
      <c r="E74" s="292">
        <v>0.85416666666666663</v>
      </c>
      <c r="F74" s="240" t="s">
        <v>177</v>
      </c>
      <c r="G74" s="103" t="str">
        <f t="shared" si="2"/>
        <v>Winnaar Groep G</v>
      </c>
      <c r="H74" s="241" t="s">
        <v>29</v>
      </c>
      <c r="I74" s="83" t="str">
        <f t="shared" si="3"/>
        <v>Tweede Groep H</v>
      </c>
      <c r="J74" s="240" t="s">
        <v>178</v>
      </c>
      <c r="Q74" s="4" t="s">
        <v>179</v>
      </c>
      <c r="R74" s="4" t="s">
        <v>180</v>
      </c>
      <c r="T74" s="4" t="s">
        <v>174</v>
      </c>
      <c r="U74" s="4" t="s">
        <v>78</v>
      </c>
    </row>
    <row r="75" spans="1:21">
      <c r="B75" s="197"/>
      <c r="C75" s="287">
        <v>40358</v>
      </c>
      <c r="D75" s="288">
        <v>40358</v>
      </c>
      <c r="E75" s="289">
        <v>0.66666666666666663</v>
      </c>
      <c r="F75" s="234" t="s">
        <v>179</v>
      </c>
      <c r="G75" s="97" t="str">
        <f t="shared" si="2"/>
        <v>Winnaar Groep F</v>
      </c>
      <c r="H75" s="236" t="s">
        <v>29</v>
      </c>
      <c r="I75" s="73" t="str">
        <f t="shared" si="3"/>
        <v>Tweede Groep E</v>
      </c>
      <c r="J75" s="234" t="s">
        <v>176</v>
      </c>
      <c r="Q75" s="4" t="s">
        <v>177</v>
      </c>
      <c r="R75" s="4" t="s">
        <v>79</v>
      </c>
      <c r="T75" s="4" t="s">
        <v>181</v>
      </c>
      <c r="U75" s="4" t="s">
        <v>83</v>
      </c>
    </row>
    <row r="76" spans="1:21">
      <c r="B76" s="196"/>
      <c r="C76" s="290">
        <v>40358</v>
      </c>
      <c r="D76" s="291">
        <v>40358</v>
      </c>
      <c r="E76" s="292">
        <v>0.85416666666666663</v>
      </c>
      <c r="F76" s="240" t="s">
        <v>182</v>
      </c>
      <c r="G76" s="103" t="str">
        <f t="shared" si="2"/>
        <v>Winnaar Groep H</v>
      </c>
      <c r="H76" s="241" t="s">
        <v>29</v>
      </c>
      <c r="I76" s="83" t="str">
        <f t="shared" si="3"/>
        <v>Tweede Groep G</v>
      </c>
      <c r="J76" s="240" t="s">
        <v>181</v>
      </c>
      <c r="Q76" s="4" t="s">
        <v>182</v>
      </c>
      <c r="R76" s="4" t="s">
        <v>82</v>
      </c>
      <c r="T76" s="4" t="s">
        <v>178</v>
      </c>
      <c r="U76" s="4" t="s">
        <v>80</v>
      </c>
    </row>
    <row r="77" spans="1:21">
      <c r="A77" s="106"/>
      <c r="B77" s="105"/>
      <c r="C77" s="106"/>
      <c r="D77" s="107"/>
      <c r="E77" s="106"/>
      <c r="F77" s="120"/>
      <c r="G77" s="106"/>
      <c r="H77" s="106"/>
      <c r="I77" s="106"/>
      <c r="J77" s="106"/>
      <c r="K77" s="106"/>
      <c r="L77" s="108"/>
      <c r="M77" s="106"/>
      <c r="N77" s="106"/>
      <c r="O77" s="252"/>
    </row>
    <row r="78" spans="1:21"/>
    <row r="79" spans="1:21">
      <c r="B79" s="375" t="s">
        <v>39</v>
      </c>
      <c r="C79" s="375"/>
      <c r="D79" s="375"/>
      <c r="E79" s="375"/>
      <c r="F79" s="375"/>
      <c r="G79" s="375"/>
      <c r="H79" s="375"/>
      <c r="I79" s="375"/>
      <c r="J79" s="375"/>
      <c r="Q79" s="293"/>
      <c r="R79" s="293"/>
    </row>
    <row r="80" spans="1:21">
      <c r="B80" s="197">
        <v>25</v>
      </c>
      <c r="C80" s="287" t="s">
        <v>250</v>
      </c>
      <c r="D80" s="288">
        <v>41081</v>
      </c>
      <c r="E80" s="289">
        <v>0.86458333333333337</v>
      </c>
      <c r="F80" s="234" t="s">
        <v>164</v>
      </c>
      <c r="G80" s="73" t="str">
        <f>VLOOKUP(F80,Q$69:R$72,2,0)</f>
        <v>Winnaar Groep A</v>
      </c>
      <c r="H80" s="236" t="s">
        <v>29</v>
      </c>
      <c r="I80" s="73" t="str">
        <f>VLOOKUP(J80,$T$69:$U$72,2,0)</f>
        <v>Tweede Groep B</v>
      </c>
      <c r="J80" s="234" t="s">
        <v>165</v>
      </c>
      <c r="Q80" s="282" t="s">
        <v>252</v>
      </c>
      <c r="R80" s="282" t="s">
        <v>258</v>
      </c>
    </row>
    <row r="81" spans="1:18">
      <c r="B81" s="196">
        <v>26</v>
      </c>
      <c r="C81" s="290">
        <v>40361</v>
      </c>
      <c r="D81" s="291">
        <v>41082</v>
      </c>
      <c r="E81" s="292">
        <v>0.86458333333333337</v>
      </c>
      <c r="F81" s="240" t="s">
        <v>169</v>
      </c>
      <c r="G81" s="83" t="str">
        <f t="shared" ref="G81:G83" si="4">VLOOKUP(F81,Q$69:R$72,2,0)</f>
        <v>Winnaar Groep B</v>
      </c>
      <c r="H81" s="241" t="s">
        <v>29</v>
      </c>
      <c r="I81" s="83" t="str">
        <f t="shared" ref="I81:I83" si="5">VLOOKUP(J81,$T$69:$U$72,2,0)</f>
        <v>Tweede Groep A</v>
      </c>
      <c r="J81" s="240" t="s">
        <v>166</v>
      </c>
      <c r="Q81" s="282" t="s">
        <v>253</v>
      </c>
      <c r="R81" s="282" t="s">
        <v>259</v>
      </c>
    </row>
    <row r="82" spans="1:18">
      <c r="B82" s="197">
        <v>27</v>
      </c>
      <c r="C82" s="287">
        <v>40362</v>
      </c>
      <c r="D82" s="288">
        <v>41083</v>
      </c>
      <c r="E82" s="289">
        <v>0.86458333333333337</v>
      </c>
      <c r="F82" s="234" t="s">
        <v>167</v>
      </c>
      <c r="G82" s="73" t="str">
        <f t="shared" si="4"/>
        <v>Winnaar Groep C</v>
      </c>
      <c r="H82" s="236" t="s">
        <v>29</v>
      </c>
      <c r="I82" s="73" t="str">
        <f t="shared" si="5"/>
        <v>Tweede Groep D</v>
      </c>
      <c r="J82" s="234" t="s">
        <v>168</v>
      </c>
      <c r="Q82" s="282" t="s">
        <v>254</v>
      </c>
      <c r="R82" s="282" t="s">
        <v>260</v>
      </c>
    </row>
    <row r="83" spans="1:18">
      <c r="B83" s="196">
        <v>28</v>
      </c>
      <c r="C83" s="290" t="s">
        <v>251</v>
      </c>
      <c r="D83" s="291">
        <v>41084</v>
      </c>
      <c r="E83" s="292">
        <v>0.86458333333333337</v>
      </c>
      <c r="F83" s="240" t="s">
        <v>171</v>
      </c>
      <c r="G83" s="83" t="str">
        <f t="shared" si="4"/>
        <v>Winnaar Groep D</v>
      </c>
      <c r="H83" s="241" t="s">
        <v>29</v>
      </c>
      <c r="I83" s="83" t="str">
        <f t="shared" si="5"/>
        <v>Tweede Groep C</v>
      </c>
      <c r="J83" s="240" t="s">
        <v>172</v>
      </c>
      <c r="Q83" s="282" t="s">
        <v>255</v>
      </c>
      <c r="R83" s="282" t="s">
        <v>261</v>
      </c>
    </row>
    <row r="84" spans="1:18">
      <c r="A84" s="106"/>
      <c r="B84" s="105"/>
      <c r="C84" s="106"/>
      <c r="D84" s="107"/>
      <c r="E84" s="106"/>
      <c r="F84" s="120"/>
      <c r="G84" s="106"/>
      <c r="H84" s="106"/>
      <c r="I84" s="106"/>
      <c r="J84" s="106"/>
      <c r="K84" s="106"/>
      <c r="L84" s="108"/>
      <c r="M84" s="106"/>
      <c r="N84" s="106"/>
      <c r="Q84" s="293"/>
      <c r="R84" s="293"/>
    </row>
    <row r="85" spans="1:18">
      <c r="Q85" s="293"/>
      <c r="R85" s="293"/>
    </row>
    <row r="86" spans="1:18">
      <c r="B86" s="375" t="s">
        <v>40</v>
      </c>
      <c r="C86" s="375"/>
      <c r="D86" s="375"/>
      <c r="E86" s="375"/>
      <c r="F86" s="375"/>
      <c r="G86" s="375"/>
      <c r="H86" s="375"/>
      <c r="I86" s="375"/>
      <c r="J86" s="375"/>
      <c r="Q86" s="293"/>
      <c r="R86" s="293"/>
    </row>
    <row r="87" spans="1:18">
      <c r="B87" s="197">
        <v>29</v>
      </c>
      <c r="C87" s="287" t="s">
        <v>249</v>
      </c>
      <c r="D87" s="288">
        <v>41087</v>
      </c>
      <c r="E87" s="289">
        <v>0.86458333333333337</v>
      </c>
      <c r="F87" s="234" t="s">
        <v>252</v>
      </c>
      <c r="G87" s="73" t="str">
        <f>VLOOKUP(F87,$Q$80:$R$83,2,0)</f>
        <v>Winnaar A1-B2</v>
      </c>
      <c r="H87" s="236" t="s">
        <v>29</v>
      </c>
      <c r="I87" s="73" t="str">
        <f>VLOOKUP(J87,$Q$80:$R$83,2,0)</f>
        <v>Winnaar C1-D2</v>
      </c>
      <c r="J87" s="234" t="s">
        <v>254</v>
      </c>
      <c r="Q87" s="282" t="s">
        <v>256</v>
      </c>
      <c r="R87" s="282" t="s">
        <v>262</v>
      </c>
    </row>
    <row r="88" spans="1:18">
      <c r="B88" s="196">
        <v>30</v>
      </c>
      <c r="C88" s="290" t="s">
        <v>250</v>
      </c>
      <c r="D88" s="291">
        <v>41088</v>
      </c>
      <c r="E88" s="292">
        <v>0.86458333333333337</v>
      </c>
      <c r="F88" s="240" t="s">
        <v>253</v>
      </c>
      <c r="G88" s="83" t="str">
        <f>VLOOKUP(F88,$Q$80:$R$83,2,0)</f>
        <v>Winnaar B1-A2</v>
      </c>
      <c r="H88" s="241" t="s">
        <v>29</v>
      </c>
      <c r="I88" s="83" t="str">
        <f>VLOOKUP(J88,$Q$80:$R$83,2,0)</f>
        <v>Winnaar D1-C2</v>
      </c>
      <c r="J88" s="240" t="s">
        <v>255</v>
      </c>
      <c r="Q88" s="282" t="s">
        <v>257</v>
      </c>
      <c r="R88" s="282" t="s">
        <v>263</v>
      </c>
    </row>
    <row r="89" spans="1:18">
      <c r="A89" s="106"/>
      <c r="B89" s="105"/>
      <c r="C89" s="106"/>
      <c r="D89" s="107"/>
      <c r="E89" s="106"/>
      <c r="F89" s="120"/>
      <c r="G89" s="106"/>
      <c r="H89" s="106"/>
      <c r="I89" s="106"/>
      <c r="J89" s="106"/>
      <c r="K89" s="106"/>
      <c r="L89" s="108"/>
      <c r="M89" s="106"/>
      <c r="N89" s="106"/>
    </row>
    <row r="90" spans="1:18"/>
    <row r="91" spans="1:18">
      <c r="B91" s="375" t="s">
        <v>41</v>
      </c>
      <c r="C91" s="375"/>
      <c r="D91" s="375"/>
      <c r="E91" s="375"/>
      <c r="F91" s="375"/>
      <c r="G91" s="375"/>
      <c r="H91" s="375"/>
      <c r="I91" s="375"/>
      <c r="J91" s="375"/>
    </row>
    <row r="92" spans="1:18">
      <c r="B92" s="197">
        <v>31</v>
      </c>
      <c r="C92" s="287">
        <v>40370</v>
      </c>
      <c r="D92" s="288">
        <v>41091</v>
      </c>
      <c r="E92" s="289">
        <v>0.86458333333333337</v>
      </c>
      <c r="F92" s="234" t="s">
        <v>256</v>
      </c>
      <c r="G92" s="73" t="str">
        <f>VLOOKUP(F92,$Q$87:$R$88,2,0)</f>
        <v>A1/B2/C1/D2</v>
      </c>
      <c r="H92" s="236" t="s">
        <v>29</v>
      </c>
      <c r="I92" s="73" t="str">
        <f>VLOOKUP(J92,$Q$87:$R$88,2,0)</f>
        <v>A2/B1/C2/D1</v>
      </c>
      <c r="J92" s="234" t="s">
        <v>257</v>
      </c>
    </row>
    <row r="93" spans="1:18"/>
    <row r="94" spans="1:18"/>
    <row r="95" spans="1:18"/>
    <row r="96" spans="1:18"/>
    <row r="97" s="4" customFormat="1"/>
  </sheetData>
  <sheetProtection selectLockedCells="1" selectUnlockedCells="1"/>
  <mergeCells count="20">
    <mergeCell ref="B3:J3"/>
    <mergeCell ref="M3:N3"/>
    <mergeCell ref="B11:J11"/>
    <mergeCell ref="M11:N11"/>
    <mergeCell ref="B19:J19"/>
    <mergeCell ref="M19:N19"/>
    <mergeCell ref="B27:J27"/>
    <mergeCell ref="M27:N27"/>
    <mergeCell ref="B35:J35"/>
    <mergeCell ref="M35:N35"/>
    <mergeCell ref="B43:J43"/>
    <mergeCell ref="M43:N43"/>
    <mergeCell ref="B86:J86"/>
    <mergeCell ref="B91:J91"/>
    <mergeCell ref="B51:J51"/>
    <mergeCell ref="M51:N51"/>
    <mergeCell ref="B59:J59"/>
    <mergeCell ref="M59:N59"/>
    <mergeCell ref="B68:J68"/>
    <mergeCell ref="B79:J79"/>
  </mergeCells>
  <conditionalFormatting sqref="L4:L9 L12:L17 L20:L25 L28:L33 L36:L41 L44:L49 L52:L57 L60:L65">
    <cfRule type="cellIs" dxfId="1" priority="1" stopIfTrue="1" operator="equal">
      <formula>"FOUT"</formula>
    </cfRule>
  </conditionalFormatting>
  <dataValidations count="13">
    <dataValidation type="list" operator="equal" allowBlank="1" showInputMessage="1" showErrorMessage="1" sqref="F92 J92">
      <formula1>WinnaarHalf</formula1>
      <formula2>0</formula2>
    </dataValidation>
    <dataValidation type="list" operator="equal" allowBlank="1" showInputMessage="1" showErrorMessage="1" sqref="F4:F9 J4:J9">
      <formula1>GroepA</formula1>
      <formula2>0</formula2>
    </dataValidation>
    <dataValidation type="list" operator="equal" allowBlank="1" showInputMessage="1" showErrorMessage="1" sqref="F12:F17 J12:J17">
      <formula1>GroepB</formula1>
      <formula2>0</formula2>
    </dataValidation>
    <dataValidation type="list" operator="equal" allowBlank="1" showInputMessage="1" showErrorMessage="1" sqref="F20:F25 J20:J25">
      <formula1>GroepC</formula1>
      <formula2>0</formula2>
    </dataValidation>
    <dataValidation type="list" operator="equal" allowBlank="1" showInputMessage="1" showErrorMessage="1" sqref="F28:F33 J28:J33">
      <formula1>GroepD</formula1>
      <formula2>0</formula2>
    </dataValidation>
    <dataValidation type="list" operator="equal" allowBlank="1" showInputMessage="1" showErrorMessage="1" sqref="F36:F41 J36:J41">
      <formula1>GroepE</formula1>
      <formula2>0</formula2>
    </dataValidation>
    <dataValidation type="list" operator="equal" allowBlank="1" showInputMessage="1" showErrorMessage="1" sqref="F44:F49 J44:J49">
      <formula1>GroepF</formula1>
      <formula2>0</formula2>
    </dataValidation>
    <dataValidation type="list" operator="equal" allowBlank="1" showInputMessage="1" showErrorMessage="1" sqref="F52:F57 J52:J57">
      <formula1>GroepG</formula1>
      <formula2>0</formula2>
    </dataValidation>
    <dataValidation type="list" operator="equal" allowBlank="1" showInputMessage="1" showErrorMessage="1" sqref="F60:F65 J60:J65">
      <formula1>GroepH</formula1>
      <formula2>0</formula2>
    </dataValidation>
    <dataValidation type="list" operator="equal" allowBlank="1" showInputMessage="1" showErrorMessage="1" sqref="F69:F76">
      <formula1>PouleWinnaars</formula1>
      <formula2>0</formula2>
    </dataValidation>
    <dataValidation type="list" operator="equal" allowBlank="1" showInputMessage="1" showErrorMessage="1" sqref="J69:J76">
      <formula1>PouleTweede</formula1>
      <formula2>0</formula2>
    </dataValidation>
    <dataValidation type="list" operator="equal" allowBlank="1" showInputMessage="1" showErrorMessage="1" sqref="F80:F83 J80:J83">
      <formula1>WinnaarAcht</formula1>
      <formula2>0</formula2>
    </dataValidation>
    <dataValidation type="list" operator="equal" allowBlank="1" showInputMessage="1" showErrorMessage="1" sqref="F87:F88 J87:J88">
      <formula1>WinnaarKwart</formula1>
      <formula2>0</formula2>
    </dataValidation>
  </dataValidations>
  <pageMargins left="0.75" right="0.75" top="1" bottom="1" header="0.51180555555555551" footer="0.51180555555555551"/>
  <pageSetup firstPageNumber="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codeName="Blad10"/>
  <dimension ref="B1:BI132"/>
  <sheetViews>
    <sheetView workbookViewId="0">
      <selection activeCell="N17" sqref="N17"/>
    </sheetView>
  </sheetViews>
  <sheetFormatPr defaultRowHeight="11.25" zeroHeight="1"/>
  <cols>
    <col min="1" max="1" width="2.28515625" style="59" customWidth="1"/>
    <col min="2" max="2" width="3" style="59" customWidth="1"/>
    <col min="3" max="3" width="15.42578125" style="59" customWidth="1"/>
    <col min="4" max="4" width="2.7109375" style="59" customWidth="1"/>
    <col min="5" max="5" width="2.42578125" style="59" customWidth="1"/>
    <col min="6" max="7" width="2.140625" style="59" customWidth="1"/>
    <col min="8" max="8" width="4.140625" style="59" customWidth="1"/>
    <col min="9" max="10" width="4" style="59" customWidth="1"/>
    <col min="11" max="11" width="2.5703125" style="59" customWidth="1"/>
    <col min="12" max="12" width="2.5703125" style="198" customWidth="1"/>
    <col min="13" max="13" width="9.140625" style="59"/>
    <col min="14" max="14" width="9.28515625" style="59" customWidth="1"/>
    <col min="15" max="15" width="2.5703125" style="59" customWidth="1"/>
    <col min="16" max="16" width="2.5703125" style="198" customWidth="1"/>
    <col min="17" max="17" width="2" style="59" customWidth="1"/>
    <col min="18" max="18" width="6.5703125" style="59" customWidth="1"/>
    <col min="19" max="20" width="2.42578125" style="59" customWidth="1"/>
    <col min="21" max="21" width="3.7109375" style="59" customWidth="1"/>
    <col min="22" max="22" width="6.140625" style="59" customWidth="1"/>
    <col min="23" max="23" width="6.85546875" style="59" customWidth="1"/>
    <col min="24" max="24" width="7" style="59" customWidth="1"/>
    <col min="25" max="25" width="9.140625" style="59"/>
    <col min="26" max="26" width="4.85546875" style="59" customWidth="1"/>
    <col min="27" max="27" width="8.28515625" style="59" customWidth="1"/>
    <col min="28" max="28" width="3.85546875" style="59" customWidth="1"/>
    <col min="29" max="29" width="2.5703125" style="198" customWidth="1"/>
    <col min="30" max="34" width="9.140625" style="59" customWidth="1"/>
    <col min="35" max="35" width="3.28515625" style="59" customWidth="1"/>
    <col min="36" max="36" width="1.28515625" style="59" customWidth="1"/>
    <col min="37" max="37" width="3.28515625" style="59" customWidth="1"/>
    <col min="38" max="38" width="2.5703125" style="59" customWidth="1"/>
    <col min="39" max="39" width="2.7109375" style="59" customWidth="1"/>
    <col min="40" max="40" width="1.5703125" style="59" customWidth="1"/>
    <col min="41" max="41" width="2.7109375" style="59" customWidth="1"/>
    <col min="42" max="42" width="3" style="59" customWidth="1"/>
    <col min="43" max="54" width="8.7109375" style="59" customWidth="1"/>
    <col min="55" max="55" width="24.7109375" style="59" customWidth="1"/>
    <col min="56" max="57" width="4" style="59" customWidth="1"/>
    <col min="58" max="58" width="11.140625" style="59" customWidth="1"/>
    <col min="59" max="59" width="9.140625" style="59" customWidth="1"/>
    <col min="60" max="16384" width="9.140625" style="59"/>
  </cols>
  <sheetData>
    <row r="1" spans="2:60" s="199" customFormat="1">
      <c r="L1" s="200"/>
      <c r="P1" s="200"/>
      <c r="AC1" s="200"/>
      <c r="AH1" s="201"/>
    </row>
    <row r="2" spans="2:60" s="199" customFormat="1">
      <c r="L2" s="200"/>
      <c r="P2" s="200"/>
      <c r="Z2" s="376" t="s">
        <v>121</v>
      </c>
      <c r="AA2" s="376"/>
      <c r="AC2" s="200"/>
    </row>
    <row r="3" spans="2:60" s="199" customFormat="1">
      <c r="L3" s="200"/>
      <c r="P3" s="200"/>
      <c r="Z3" s="202" t="s">
        <v>22</v>
      </c>
      <c r="AA3" s="73">
        <v>100000</v>
      </c>
      <c r="AC3" s="200"/>
    </row>
    <row r="4" spans="2:60" s="199" customFormat="1">
      <c r="L4" s="200"/>
      <c r="P4" s="200"/>
      <c r="Z4" s="203" t="s">
        <v>28</v>
      </c>
      <c r="AA4" s="83">
        <v>1000</v>
      </c>
      <c r="AC4" s="200"/>
    </row>
    <row r="5" spans="2:60" s="199" customFormat="1">
      <c r="L5" s="200"/>
      <c r="P5" s="200"/>
      <c r="Z5" s="202" t="s">
        <v>26</v>
      </c>
      <c r="AA5" s="73">
        <v>10</v>
      </c>
      <c r="AC5" s="200"/>
    </row>
    <row r="6" spans="2:60" s="199" customFormat="1">
      <c r="L6" s="200"/>
      <c r="P6" s="200"/>
      <c r="AC6" s="200"/>
    </row>
    <row r="7" spans="2:60" s="199" customFormat="1">
      <c r="L7" s="200"/>
      <c r="P7" s="200"/>
      <c r="AC7" s="200"/>
    </row>
    <row r="8" spans="2:60" s="199" customFormat="1">
      <c r="L8" s="200"/>
      <c r="P8" s="200"/>
      <c r="AC8" s="200"/>
    </row>
    <row r="9" spans="2:60" s="199" customFormat="1">
      <c r="L9" s="200"/>
      <c r="P9" s="200"/>
      <c r="AC9" s="200"/>
    </row>
    <row r="10" spans="2:60" s="199" customFormat="1">
      <c r="L10" s="200"/>
      <c r="P10" s="200"/>
      <c r="AC10" s="200"/>
    </row>
    <row r="11" spans="2:60" s="199" customFormat="1">
      <c r="L11" s="200"/>
      <c r="P11" s="200"/>
      <c r="AC11" s="200"/>
      <c r="AD11" s="199" t="s">
        <v>239</v>
      </c>
    </row>
    <row r="12" spans="2:60" s="199" customFormat="1">
      <c r="L12" s="200"/>
      <c r="P12" s="200"/>
      <c r="AC12" s="200"/>
    </row>
    <row r="13" spans="2:60">
      <c r="M13" s="204" t="s">
        <v>122</v>
      </c>
      <c r="N13" s="204" t="s">
        <v>122</v>
      </c>
      <c r="Q13" s="205" t="s">
        <v>123</v>
      </c>
      <c r="R13" s="205"/>
      <c r="AD13" s="205"/>
      <c r="AH13" s="205"/>
      <c r="AI13" s="205" t="s">
        <v>124</v>
      </c>
    </row>
    <row r="14" spans="2:60">
      <c r="N14" s="59" t="s">
        <v>125</v>
      </c>
    </row>
    <row r="15" spans="2:60">
      <c r="Q15" s="206" t="s">
        <v>126</v>
      </c>
      <c r="R15" s="90"/>
      <c r="S15" s="90"/>
      <c r="V15" s="59" t="s">
        <v>127</v>
      </c>
      <c r="W15" s="59" t="s">
        <v>128</v>
      </c>
      <c r="X15" s="59" t="s">
        <v>129</v>
      </c>
      <c r="AI15" s="205" t="s">
        <v>130</v>
      </c>
    </row>
    <row r="16" spans="2:60">
      <c r="B16" s="207"/>
      <c r="C16" s="207" t="s">
        <v>19</v>
      </c>
      <c r="D16" s="207" t="s">
        <v>131</v>
      </c>
      <c r="E16" s="207" t="s">
        <v>23</v>
      </c>
      <c r="F16" s="207" t="s">
        <v>24</v>
      </c>
      <c r="G16" s="207" t="s">
        <v>25</v>
      </c>
      <c r="H16" s="207" t="s">
        <v>26</v>
      </c>
      <c r="I16" s="207" t="s">
        <v>27</v>
      </c>
      <c r="J16" s="207" t="s">
        <v>28</v>
      </c>
      <c r="M16" s="207" t="s">
        <v>132</v>
      </c>
      <c r="N16" s="207" t="s">
        <v>133</v>
      </c>
      <c r="Q16" s="207" t="str">
        <f>C16</f>
        <v>Groep A</v>
      </c>
      <c r="R16" s="208"/>
      <c r="S16" s="208"/>
      <c r="T16" s="208"/>
      <c r="U16" s="208"/>
      <c r="V16" s="207" t="s">
        <v>134</v>
      </c>
      <c r="W16" s="207" t="s">
        <v>28</v>
      </c>
      <c r="X16" s="207" t="s">
        <v>26</v>
      </c>
      <c r="Y16" s="207" t="s">
        <v>135</v>
      </c>
      <c r="AA16" s="207" t="s">
        <v>132</v>
      </c>
      <c r="AD16" s="209">
        <f>Invulblad!A11</f>
        <v>1</v>
      </c>
      <c r="AE16" s="210">
        <f>Invulblad!C11</f>
        <v>41068.666666666664</v>
      </c>
      <c r="AF16" s="211">
        <f>Invulblad!D11</f>
        <v>40340.75</v>
      </c>
      <c r="AG16" s="212" t="s">
        <v>29</v>
      </c>
      <c r="AH16" s="212" t="str">
        <f>RIGHT($Q$16,1)</f>
        <v>A</v>
      </c>
      <c r="AI16" s="213" t="str">
        <f>Toernooigegevens!F4</f>
        <v>A1</v>
      </c>
      <c r="AJ16" s="212" t="s">
        <v>29</v>
      </c>
      <c r="AK16" s="213" t="str">
        <f>Toernooigegevens!J4</f>
        <v>A2</v>
      </c>
      <c r="AL16" s="212" t="s">
        <v>136</v>
      </c>
      <c r="AM16" s="214">
        <f>Invulblad!G11</f>
        <v>1</v>
      </c>
      <c r="AN16" s="212" t="s">
        <v>29</v>
      </c>
      <c r="AO16" s="214">
        <f>Invulblad!I11</f>
        <v>1</v>
      </c>
      <c r="AP16" s="212"/>
      <c r="AQ16" s="207" t="s">
        <v>137</v>
      </c>
      <c r="AR16" s="208" t="s">
        <v>138</v>
      </c>
      <c r="AS16" s="207" t="s">
        <v>21</v>
      </c>
      <c r="AT16" s="208" t="s">
        <v>23</v>
      </c>
      <c r="AU16" s="208" t="s">
        <v>24</v>
      </c>
      <c r="AV16" s="208" t="s">
        <v>25</v>
      </c>
      <c r="AW16" s="208" t="s">
        <v>139</v>
      </c>
      <c r="AX16" s="208" t="s">
        <v>140</v>
      </c>
      <c r="AY16" s="207" t="s">
        <v>141</v>
      </c>
      <c r="AZ16" s="207" t="s">
        <v>139</v>
      </c>
      <c r="BA16" s="207" t="s">
        <v>142</v>
      </c>
      <c r="BB16" s="207" t="s">
        <v>141</v>
      </c>
      <c r="BC16" s="207" t="s">
        <v>143</v>
      </c>
      <c r="BE16" s="207" t="s">
        <v>138</v>
      </c>
      <c r="BF16" s="207"/>
      <c r="BG16" s="207"/>
      <c r="BH16" s="207" t="s">
        <v>132</v>
      </c>
    </row>
    <row r="17" spans="2:61">
      <c r="B17" s="69" t="str">
        <f>Toernooigegevens!M4</f>
        <v>A1</v>
      </c>
      <c r="C17" s="69" t="str">
        <f>Toernooigegevens!N4</f>
        <v>Polen</v>
      </c>
      <c r="D17" s="69">
        <f>(E17*3)+(F17*1)</f>
        <v>2</v>
      </c>
      <c r="E17" s="69">
        <f>SUMPRODUCT((Invulblad!$F$11:$F$16=C17)*(Invulblad!$M$11:$M$16="1"))+SUMPRODUCT((Invulblad!$J$11:$J$16=C17)*(Invulblad!$M$11:$M$16=2))</f>
        <v>0</v>
      </c>
      <c r="F17" s="69">
        <f>SUMPRODUCT((Invulblad!$F$11:$F$16=C17)*(Invulblad!$M$11:$M$16=3))+SUMPRODUCT((Invulblad!$J$11:$J$16=C17)*(Invulblad!$M$11:$M$16=3))</f>
        <v>2</v>
      </c>
      <c r="G17" s="69">
        <f>SUMPRODUCT((Invulblad!$F$11:$F$16=C17)*(Invulblad!$M$11:$M$16=2))+SUMPRODUCT((Invulblad!$J$11:$J$16=C17)*(Invulblad!$M$11:$M$16="1"))</f>
        <v>1</v>
      </c>
      <c r="H17" s="69">
        <f>SUMIF(Invulblad!$J$11:$J$16,C17,Invulblad!$I$11:$I$16)+SUMIF(Invulblad!$F$11:$F$16,C17,Invulblad!$G$11:$G$16)</f>
        <v>2</v>
      </c>
      <c r="I17" s="69">
        <f>SUMIF(Invulblad!$J$11:$J$16,C17,Invulblad!$G$11:$G$16)+SUMIF(Invulblad!$F$11:$F$16,C17,Invulblad!$I$11:$I$16)</f>
        <v>3</v>
      </c>
      <c r="J17" s="69">
        <f>H17-I17</f>
        <v>-1</v>
      </c>
      <c r="M17" s="71">
        <f>AA17</f>
        <v>4</v>
      </c>
      <c r="N17" s="116">
        <f>M17</f>
        <v>4</v>
      </c>
      <c r="O17" s="215"/>
      <c r="Q17" s="69">
        <v>4</v>
      </c>
      <c r="R17" s="69" t="str">
        <f>IF(SUM(E17:G17)&gt;0,"Ja","Nee")</f>
        <v>Ja</v>
      </c>
      <c r="S17" s="69">
        <f>IF(COUNTIF(R17:R20,"Ja")=4,-Q17,"")</f>
        <v>-4</v>
      </c>
      <c r="T17" s="69">
        <f>IF(S17&lt;&gt;"",(SUMPRODUCT(--(C17&lt;C17:C20))+1),"")</f>
        <v>3</v>
      </c>
      <c r="U17" s="69" t="str">
        <f>IF(SUM(E17:G17)=3,"Ja","Nee")</f>
        <v>Ja</v>
      </c>
      <c r="V17" s="69">
        <f>D17*$AA$3</f>
        <v>200000</v>
      </c>
      <c r="W17" s="69">
        <f>J17*$AA$4</f>
        <v>-1000</v>
      </c>
      <c r="X17" s="69">
        <f>H17*$AA$5</f>
        <v>20</v>
      </c>
      <c r="Y17" s="69">
        <f>SUM(Q17:X17)</f>
        <v>199023</v>
      </c>
      <c r="AA17" s="71">
        <f>RANK(Y17,Y17:Y20)</f>
        <v>4</v>
      </c>
      <c r="AD17" s="209">
        <f>Invulblad!A12</f>
        <v>2</v>
      </c>
      <c r="AE17" s="210">
        <f>Invulblad!C12</f>
        <v>41068.666666666664</v>
      </c>
      <c r="AF17" s="211">
        <f>Invulblad!D12</f>
        <v>40340.864583333336</v>
      </c>
      <c r="AG17" s="212" t="s">
        <v>29</v>
      </c>
      <c r="AH17" s="212" t="str">
        <f>AH16</f>
        <v>A</v>
      </c>
      <c r="AI17" s="213" t="str">
        <f>Toernooigegevens!F5</f>
        <v>A3</v>
      </c>
      <c r="AJ17" s="212" t="s">
        <v>29</v>
      </c>
      <c r="AK17" s="213" t="str">
        <f>Toernooigegevens!J5</f>
        <v>A4</v>
      </c>
      <c r="AL17" s="212"/>
      <c r="AM17" s="214">
        <f>Invulblad!G12</f>
        <v>4</v>
      </c>
      <c r="AN17" s="212" t="s">
        <v>29</v>
      </c>
      <c r="AO17" s="214">
        <f>Invulblad!I12</f>
        <v>1</v>
      </c>
      <c r="AP17" s="212"/>
      <c r="AQ17" s="69" t="e">
        <f t="array" ref="AQ17:BC20">#N/A</f>
        <v>#N/A</v>
      </c>
      <c r="AR17" s="69" t="e">
        <v>#N/A</v>
      </c>
      <c r="AS17" s="69" t="e">
        <v>#N/A</v>
      </c>
      <c r="AT17" s="69" t="e">
        <v>#N/A</v>
      </c>
      <c r="AU17" s="69" t="e">
        <v>#N/A</v>
      </c>
      <c r="AV17" s="69" t="e">
        <v>#N/A</v>
      </c>
      <c r="AW17" s="69" t="e">
        <v>#N/A</v>
      </c>
      <c r="AX17" s="69" t="e">
        <v>#N/A</v>
      </c>
      <c r="AY17" s="69" t="e">
        <v>#N/A</v>
      </c>
      <c r="AZ17" s="69" t="e">
        <v>#N/A</v>
      </c>
      <c r="BA17" s="69" t="e">
        <v>#N/A</v>
      </c>
      <c r="BB17" s="69" t="e">
        <v>#N/A</v>
      </c>
      <c r="BC17" s="69" t="e">
        <v>#N/A</v>
      </c>
      <c r="BE17" s="71" t="str">
        <f t="shared" ref="BE17:BF20" si="0">B17</f>
        <v>A1</v>
      </c>
      <c r="BF17" s="216" t="str">
        <f t="shared" si="0"/>
        <v>Polen</v>
      </c>
      <c r="BG17" s="64" t="e">
        <f>VALUE(RIGHT(INDEX(AQ17:AQ20,MATCH(BE17,AR17:AR20)),1))</f>
        <v>#N/A</v>
      </c>
      <c r="BH17" s="64" t="str">
        <f>IF(ISERROR(BG17),"L",BG17)</f>
        <v>L</v>
      </c>
    </row>
    <row r="18" spans="2:61">
      <c r="B18" s="79" t="str">
        <f>Toernooigegevens!M5</f>
        <v>A2</v>
      </c>
      <c r="C18" s="79" t="str">
        <f>Toernooigegevens!N5</f>
        <v>Griekenland</v>
      </c>
      <c r="D18" s="79">
        <f>(E18*3)+(F18*1)</f>
        <v>4</v>
      </c>
      <c r="E18" s="79">
        <f>SUMPRODUCT((Invulblad!$F$11:$F$16=C18)*(Invulblad!$M$11:$M$16="1"))+SUMPRODUCT((Invulblad!$J$11:$J$16=C18)*(Invulblad!$M$11:$M$16=2))</f>
        <v>1</v>
      </c>
      <c r="F18" s="79">
        <f>SUMPRODUCT((Invulblad!$F$11:$F$16=C18)*(Invulblad!$M$11:$M$16=3))+SUMPRODUCT((Invulblad!$J$11:$J$16=C18)*(Invulblad!$M$11:$M$16=3))</f>
        <v>1</v>
      </c>
      <c r="G18" s="79">
        <f>SUMPRODUCT((Invulblad!$F$11:$F$16=C18)*(Invulblad!$M$11:$M$16=2))+SUMPRODUCT((Invulblad!$J$11:$J$16=C18)*(Invulblad!$M$11:$M$16="1"))</f>
        <v>1</v>
      </c>
      <c r="H18" s="79">
        <f>SUMIF(Invulblad!$J$11:$J$16,C18,Invulblad!$I$11:$I$16)+SUMIF(Invulblad!$F$11:$F$16,C18,Invulblad!$G$11:$G$16)</f>
        <v>3</v>
      </c>
      <c r="I18" s="79">
        <f>SUMIF(Invulblad!$J$11:$J$16,C18,Invulblad!$G$11:$G$16)+SUMIF(Invulblad!$F$11:$F$16,C18,Invulblad!$I$11:$I$16)</f>
        <v>3</v>
      </c>
      <c r="J18" s="79">
        <f>H18-I18</f>
        <v>0</v>
      </c>
      <c r="M18" s="71">
        <f>AA18</f>
        <v>3</v>
      </c>
      <c r="N18" s="119">
        <v>2</v>
      </c>
      <c r="O18" s="215"/>
      <c r="Q18" s="79">
        <v>3</v>
      </c>
      <c r="R18" s="79" t="str">
        <f>IF(SUM(E18:G18)&gt;0,"Ja","Nee")</f>
        <v>Ja</v>
      </c>
      <c r="S18" s="79">
        <f>IF(COUNTIF(R17:R20,"Ja")=4,-Q18,"")</f>
        <v>-3</v>
      </c>
      <c r="T18" s="79">
        <f>IF(S18&lt;&gt;"",(SUMPRODUCT(--(C18&lt;C17:C20))+1),"")</f>
        <v>4</v>
      </c>
      <c r="U18" s="79" t="str">
        <f>IF(SUM(E18:G18)=3,"Ja","Nee")</f>
        <v>Ja</v>
      </c>
      <c r="V18" s="79">
        <f>D18*$AA$3</f>
        <v>400000</v>
      </c>
      <c r="W18" s="79">
        <f>J18*$AA$4</f>
        <v>0</v>
      </c>
      <c r="X18" s="79">
        <f>H18*$AA$5</f>
        <v>30</v>
      </c>
      <c r="Y18" s="79">
        <f>SUM(Q18:X18)</f>
        <v>400034</v>
      </c>
      <c r="AA18" s="81">
        <f>RANK(Y18,Y17:Y20)</f>
        <v>3</v>
      </c>
      <c r="AD18" s="209">
        <f>Invulblad!A13</f>
        <v>9</v>
      </c>
      <c r="AE18" s="210">
        <f>Invulblad!C13</f>
        <v>41072</v>
      </c>
      <c r="AF18" s="211">
        <f>Invulblad!D13</f>
        <v>40340.75</v>
      </c>
      <c r="AG18" s="212" t="s">
        <v>29</v>
      </c>
      <c r="AH18" s="212" t="str">
        <f>AH17</f>
        <v>A</v>
      </c>
      <c r="AI18" s="213" t="str">
        <f>Toernooigegevens!F6</f>
        <v>A2</v>
      </c>
      <c r="AJ18" s="212" t="s">
        <v>29</v>
      </c>
      <c r="AK18" s="213" t="str">
        <f>Toernooigegevens!J6</f>
        <v>A4</v>
      </c>
      <c r="AL18" s="212"/>
      <c r="AM18" s="214">
        <f>Invulblad!G13</f>
        <v>1</v>
      </c>
      <c r="AN18" s="212" t="s">
        <v>29</v>
      </c>
      <c r="AO18" s="214">
        <f>Invulblad!I13</f>
        <v>2</v>
      </c>
      <c r="AP18" s="212"/>
      <c r="AQ18" s="79" t="e">
        <v>#N/A</v>
      </c>
      <c r="AR18" s="79" t="e">
        <v>#N/A</v>
      </c>
      <c r="AS18" s="79" t="e">
        <v>#N/A</v>
      </c>
      <c r="AT18" s="79" t="e">
        <v>#N/A</v>
      </c>
      <c r="AU18" s="79" t="e">
        <v>#N/A</v>
      </c>
      <c r="AV18" s="79" t="e">
        <v>#N/A</v>
      </c>
      <c r="AW18" s="79" t="e">
        <v>#N/A</v>
      </c>
      <c r="AX18" s="79" t="e">
        <v>#N/A</v>
      </c>
      <c r="AY18" s="79" t="e">
        <v>#N/A</v>
      </c>
      <c r="AZ18" s="79" t="e">
        <v>#N/A</v>
      </c>
      <c r="BA18" s="79" t="e">
        <v>#N/A</v>
      </c>
      <c r="BB18" s="79" t="e">
        <v>#N/A</v>
      </c>
      <c r="BC18" s="79" t="e">
        <v>#N/A</v>
      </c>
      <c r="BE18" s="81" t="str">
        <f t="shared" si="0"/>
        <v>A2</v>
      </c>
      <c r="BF18" s="217" t="str">
        <f t="shared" si="0"/>
        <v>Griekenland</v>
      </c>
      <c r="BG18" s="74" t="e">
        <f>VALUE(RIGHT(INDEX(AQ17:AQ20,MATCH(BE18,AR17:AR20,0)),1))</f>
        <v>#N/A</v>
      </c>
      <c r="BH18" s="74" t="str">
        <f>IF(ISERROR(BG18),"L",BG18)</f>
        <v>L</v>
      </c>
    </row>
    <row r="19" spans="2:61">
      <c r="B19" s="69" t="str">
        <f>Toernooigegevens!M6</f>
        <v>A3</v>
      </c>
      <c r="C19" s="69" t="str">
        <f>Toernooigegevens!N6</f>
        <v>Rusland</v>
      </c>
      <c r="D19" s="69">
        <f>(E19*3)+(F19*1)</f>
        <v>4</v>
      </c>
      <c r="E19" s="69">
        <f>SUMPRODUCT((Invulblad!$F$11:$F$16=C19)*(Invulblad!$M$11:$M$16="1"))+SUMPRODUCT((Invulblad!$J$11:$J$16=C19)*(Invulblad!$M$11:$M$16=2))</f>
        <v>1</v>
      </c>
      <c r="F19" s="69">
        <f>SUMPRODUCT((Invulblad!$F$11:$F$16=C19)*(Invulblad!$M$11:$M$16=3))+SUMPRODUCT((Invulblad!$J$11:$J$16=C19)*(Invulblad!$M$11:$M$16=3))</f>
        <v>1</v>
      </c>
      <c r="G19" s="69">
        <f>SUMPRODUCT((Invulblad!$F$11:$F$16=C19)*(Invulblad!$M$11:$M$16=2))+SUMPRODUCT((Invulblad!$J$11:$J$16=C19)*(Invulblad!$M$11:$M$16="1"))</f>
        <v>1</v>
      </c>
      <c r="H19" s="69">
        <f>SUMIF(Invulblad!$J$11:$J$16,C19,Invulblad!$I$11:$I$16)+SUMIF(Invulblad!$F$11:$F$16,C19,Invulblad!$G$11:$G$16)</f>
        <v>5</v>
      </c>
      <c r="I19" s="69">
        <f>SUMIF(Invulblad!$J$11:$J$16,C19,Invulblad!$G$11:$G$16)+SUMIF(Invulblad!$F$11:$F$16,C19,Invulblad!$I$11:$I$16)</f>
        <v>3</v>
      </c>
      <c r="J19" s="69">
        <f>H19-I19</f>
        <v>2</v>
      </c>
      <c r="M19" s="71">
        <f>AA19</f>
        <v>2</v>
      </c>
      <c r="N19" s="116">
        <v>3</v>
      </c>
      <c r="O19" s="215"/>
      <c r="Q19" s="69">
        <v>2</v>
      </c>
      <c r="R19" s="69" t="str">
        <f>IF(SUM(E19:G19)&gt;0,"Ja","Nee")</f>
        <v>Ja</v>
      </c>
      <c r="S19" s="69">
        <f>IF(COUNTIF(R17:R20,"Ja")=4,-Q19,"")</f>
        <v>-2</v>
      </c>
      <c r="T19" s="69">
        <f>IF(S19&lt;&gt;"",(SUMPRODUCT(--(C19&lt;C17:C20))+1),"")</f>
        <v>2</v>
      </c>
      <c r="U19" s="69" t="str">
        <f>IF(SUM(E19:G19)=3,"Ja","Nee")</f>
        <v>Ja</v>
      </c>
      <c r="V19" s="69">
        <f>D19*$AA$3</f>
        <v>400000</v>
      </c>
      <c r="W19" s="69">
        <f>J19*$AA$4</f>
        <v>2000</v>
      </c>
      <c r="X19" s="69">
        <f>H19*$AA$5</f>
        <v>50</v>
      </c>
      <c r="Y19" s="69">
        <f>SUM(Q19:X19)</f>
        <v>402052</v>
      </c>
      <c r="AA19" s="71">
        <f>RANK(Y19,Y17:Y20)</f>
        <v>2</v>
      </c>
      <c r="AD19" s="209">
        <f>Invulblad!A14</f>
        <v>10</v>
      </c>
      <c r="AE19" s="210">
        <f>Invulblad!C14</f>
        <v>41072</v>
      </c>
      <c r="AF19" s="211">
        <f>Invulblad!D14</f>
        <v>40340.864583333336</v>
      </c>
      <c r="AG19" s="212" t="s">
        <v>29</v>
      </c>
      <c r="AH19" s="212" t="str">
        <f>AH18</f>
        <v>A</v>
      </c>
      <c r="AI19" s="213" t="str">
        <f>Toernooigegevens!F7</f>
        <v>A1</v>
      </c>
      <c r="AJ19" s="212" t="s">
        <v>29</v>
      </c>
      <c r="AK19" s="213" t="str">
        <f>Toernooigegevens!J7</f>
        <v>A3</v>
      </c>
      <c r="AL19" s="212"/>
      <c r="AM19" s="214">
        <f>Invulblad!G14</f>
        <v>1</v>
      </c>
      <c r="AN19" s="212" t="s">
        <v>29</v>
      </c>
      <c r="AO19" s="214">
        <f>Invulblad!I14</f>
        <v>1</v>
      </c>
      <c r="AP19" s="212"/>
      <c r="AQ19" s="69" t="e">
        <v>#N/A</v>
      </c>
      <c r="AR19" s="69" t="e">
        <v>#N/A</v>
      </c>
      <c r="AS19" s="69" t="e">
        <v>#N/A</v>
      </c>
      <c r="AT19" s="69" t="e">
        <v>#N/A</v>
      </c>
      <c r="AU19" s="69" t="e">
        <v>#N/A</v>
      </c>
      <c r="AV19" s="69" t="e">
        <v>#N/A</v>
      </c>
      <c r="AW19" s="69" t="e">
        <v>#N/A</v>
      </c>
      <c r="AX19" s="69" t="e">
        <v>#N/A</v>
      </c>
      <c r="AY19" s="69" t="e">
        <v>#N/A</v>
      </c>
      <c r="AZ19" s="69" t="e">
        <v>#N/A</v>
      </c>
      <c r="BA19" s="69" t="e">
        <v>#N/A</v>
      </c>
      <c r="BB19" s="69" t="e">
        <v>#N/A</v>
      </c>
      <c r="BC19" s="69" t="e">
        <v>#N/A</v>
      </c>
      <c r="BE19" s="71" t="str">
        <f t="shared" si="0"/>
        <v>A3</v>
      </c>
      <c r="BF19" s="216" t="str">
        <f t="shared" si="0"/>
        <v>Rusland</v>
      </c>
      <c r="BG19" s="64" t="e">
        <f>VALUE(RIGHT(INDEX(AQ17:AQ20,MATCH(BE19,AR17:AR20,0)),1))</f>
        <v>#N/A</v>
      </c>
      <c r="BH19" s="64" t="str">
        <f>IF(ISERROR(BG19),"L",BG19)</f>
        <v>L</v>
      </c>
    </row>
    <row r="20" spans="2:61">
      <c r="B20" s="79" t="str">
        <f>Toernooigegevens!M7</f>
        <v>A4</v>
      </c>
      <c r="C20" s="79" t="str">
        <f>Toernooigegevens!N7</f>
        <v>Tsjechië</v>
      </c>
      <c r="D20" s="79">
        <f>(E20*3)+(F20*1)</f>
        <v>6</v>
      </c>
      <c r="E20" s="79">
        <f>SUMPRODUCT((Invulblad!$F$11:$F$16=C20)*(Invulblad!$M$11:$M$16="1"))+SUMPRODUCT((Invulblad!$J$11:$J$16=C20)*(Invulblad!$M$11:$M$16=2))</f>
        <v>2</v>
      </c>
      <c r="F20" s="79">
        <f>SUMPRODUCT((Invulblad!$F$11:$F$16=C20)*(Invulblad!$M$11:$M$16=3))+SUMPRODUCT((Invulblad!$J$11:$J$16=C20)*(Invulblad!$M$11:$M$16=3))</f>
        <v>0</v>
      </c>
      <c r="G20" s="79">
        <f>SUMPRODUCT((Invulblad!$F$11:$F$16=C20)*(Invulblad!$M$11:$M$16=2))+SUMPRODUCT((Invulblad!$J$11:$J$16=C20)*(Invulblad!$M$11:$M$16="1"))</f>
        <v>1</v>
      </c>
      <c r="H20" s="79">
        <f>SUMIF(Invulblad!$J$11:$J$16,C20,Invulblad!$I$11:$I$16)+SUMIF(Invulblad!$F$11:$F$16,C20,Invulblad!$G$11:$G$16)</f>
        <v>4</v>
      </c>
      <c r="I20" s="79">
        <f>SUMIF(Invulblad!$J$11:$J$16,C20,Invulblad!$G$11:$G$16)+SUMIF(Invulblad!$F$11:$F$16,C20,Invulblad!$I$11:$I$16)</f>
        <v>5</v>
      </c>
      <c r="J20" s="79">
        <f>H20-I20</f>
        <v>-1</v>
      </c>
      <c r="M20" s="71">
        <f>AA20</f>
        <v>1</v>
      </c>
      <c r="N20" s="119">
        <f t="shared" ref="N20" si="1">M20</f>
        <v>1</v>
      </c>
      <c r="O20" s="215"/>
      <c r="Q20" s="79">
        <v>1</v>
      </c>
      <c r="R20" s="79" t="str">
        <f>IF(SUM(E20:G20)&gt;0,"Ja","Nee")</f>
        <v>Ja</v>
      </c>
      <c r="S20" s="79">
        <f>IF(COUNTIF(R17:R20,"Ja")=4,-Q20,"")</f>
        <v>-1</v>
      </c>
      <c r="T20" s="79">
        <f>IF(S20&lt;&gt;"",(SUMPRODUCT(--(C20&lt;C17:C20))+1),"")</f>
        <v>1</v>
      </c>
      <c r="U20" s="79" t="str">
        <f>IF(SUM(E20:G20)=3,"Ja","Nee")</f>
        <v>Ja</v>
      </c>
      <c r="V20" s="79">
        <f>D20*$AA$3</f>
        <v>600000</v>
      </c>
      <c r="W20" s="79">
        <f>J20*$AA$4</f>
        <v>-1000</v>
      </c>
      <c r="X20" s="79">
        <f>H20*$AA$5</f>
        <v>40</v>
      </c>
      <c r="Y20" s="79">
        <f>SUM(Q20:X20)</f>
        <v>599041</v>
      </c>
      <c r="AA20" s="81">
        <f>RANK(Y20,Y17:Y20)</f>
        <v>1</v>
      </c>
      <c r="AD20" s="209">
        <f>Invulblad!A15</f>
        <v>17</v>
      </c>
      <c r="AE20" s="210">
        <f>Invulblad!C15</f>
        <v>41076</v>
      </c>
      <c r="AF20" s="211">
        <f>Invulblad!D15</f>
        <v>40340.864583333336</v>
      </c>
      <c r="AG20" s="212" t="s">
        <v>29</v>
      </c>
      <c r="AH20" s="212" t="str">
        <f>AH19</f>
        <v>A</v>
      </c>
      <c r="AI20" s="213" t="str">
        <f>Toernooigegevens!F8</f>
        <v>A4</v>
      </c>
      <c r="AJ20" s="212" t="s">
        <v>29</v>
      </c>
      <c r="AK20" s="213" t="str">
        <f>Toernooigegevens!J8</f>
        <v>A1</v>
      </c>
      <c r="AL20" s="212"/>
      <c r="AM20" s="214">
        <f>Invulblad!G15</f>
        <v>1</v>
      </c>
      <c r="AN20" s="212" t="s">
        <v>29</v>
      </c>
      <c r="AO20" s="214">
        <f>Invulblad!I15</f>
        <v>0</v>
      </c>
      <c r="AP20" s="212"/>
      <c r="AQ20" s="79" t="e">
        <v>#N/A</v>
      </c>
      <c r="AR20" s="79" t="e">
        <v>#N/A</v>
      </c>
      <c r="AS20" s="79" t="e">
        <v>#N/A</v>
      </c>
      <c r="AT20" s="79" t="e">
        <v>#N/A</v>
      </c>
      <c r="AU20" s="79" t="e">
        <v>#N/A</v>
      </c>
      <c r="AV20" s="79" t="e">
        <v>#N/A</v>
      </c>
      <c r="AW20" s="79" t="e">
        <v>#N/A</v>
      </c>
      <c r="AX20" s="79" t="e">
        <v>#N/A</v>
      </c>
      <c r="AY20" s="79" t="e">
        <v>#N/A</v>
      </c>
      <c r="AZ20" s="79" t="e">
        <v>#N/A</v>
      </c>
      <c r="BA20" s="79" t="e">
        <v>#N/A</v>
      </c>
      <c r="BB20" s="79" t="e">
        <v>#N/A</v>
      </c>
      <c r="BC20" s="79" t="e">
        <v>#N/A</v>
      </c>
      <c r="BE20" s="81" t="str">
        <f t="shared" si="0"/>
        <v>A4</v>
      </c>
      <c r="BF20" s="217" t="str">
        <f t="shared" si="0"/>
        <v>Tsjechië</v>
      </c>
      <c r="BG20" s="74" t="e">
        <f>VALUE(RIGHT(INDEX(AQ17:AQ20,MATCH(BE20,AR17:AR20,0)),1))</f>
        <v>#N/A</v>
      </c>
      <c r="BH20" s="74" t="str">
        <f>IF(ISERROR(BG20),"L",BG20)</f>
        <v>L</v>
      </c>
    </row>
    <row r="21" spans="2:61">
      <c r="AD21" s="209">
        <f>Invulblad!A16</f>
        <v>18</v>
      </c>
      <c r="AE21" s="210">
        <f>Invulblad!C16</f>
        <v>41076</v>
      </c>
      <c r="AF21" s="211">
        <f>Invulblad!D16</f>
        <v>40340.864583333336</v>
      </c>
      <c r="AG21" s="212" t="s">
        <v>29</v>
      </c>
      <c r="AH21" s="212" t="str">
        <f>AH20</f>
        <v>A</v>
      </c>
      <c r="AI21" s="213" t="str">
        <f>Toernooigegevens!F9</f>
        <v>A2</v>
      </c>
      <c r="AJ21" s="212" t="s">
        <v>29</v>
      </c>
      <c r="AK21" s="213" t="str">
        <f>Toernooigegevens!J9</f>
        <v>A3</v>
      </c>
      <c r="AL21" s="212"/>
      <c r="AM21" s="214">
        <f>Invulblad!G16</f>
        <v>1</v>
      </c>
      <c r="AN21" s="212" t="s">
        <v>29</v>
      </c>
      <c r="AO21" s="214">
        <f>Invulblad!I16</f>
        <v>0</v>
      </c>
      <c r="AP21" s="212"/>
      <c r="AQ21" s="212"/>
      <c r="AR21" s="212"/>
      <c r="AS21" s="212"/>
      <c r="AT21" s="212"/>
      <c r="AU21" s="212"/>
      <c r="AV21" s="212"/>
      <c r="AW21" s="212"/>
      <c r="AX21" s="212"/>
      <c r="AY21" s="212"/>
      <c r="AZ21" s="212"/>
      <c r="BA21" s="212"/>
      <c r="BB21" s="212"/>
      <c r="BC21" s="212"/>
      <c r="BH21" s="87"/>
      <c r="BI21" s="87"/>
    </row>
    <row r="22" spans="2:61" hidden="1">
      <c r="BH22" s="87"/>
    </row>
    <row r="23" spans="2:61" ht="12.75" hidden="1">
      <c r="AD23" s="218"/>
      <c r="AE23" s="218"/>
      <c r="AH23" s="218"/>
      <c r="AI23" s="218" t="s">
        <v>144</v>
      </c>
      <c r="AJ23" s="219"/>
      <c r="AQ23" s="219"/>
      <c r="AR23" s="219"/>
      <c r="AS23" s="219"/>
      <c r="AT23" s="219"/>
      <c r="AU23" s="219"/>
      <c r="AV23" s="219"/>
      <c r="AW23" s="219"/>
      <c r="AX23" s="219"/>
      <c r="AY23" s="219"/>
      <c r="AZ23" s="219"/>
      <c r="BA23" s="219"/>
      <c r="BB23" s="219"/>
      <c r="BC23" s="219"/>
    </row>
    <row r="24" spans="2:61" ht="12.75" hidden="1">
      <c r="AD24" s="218"/>
      <c r="AE24" s="218"/>
      <c r="AH24" s="219" t="str">
        <f>AH16</f>
        <v>A</v>
      </c>
      <c r="AI24" s="218" t="str">
        <f>Toernooigegevens!M4</f>
        <v>A1</v>
      </c>
      <c r="AQ24" s="219"/>
      <c r="AR24" s="219"/>
      <c r="AS24" s="219"/>
      <c r="AT24" s="219"/>
      <c r="AU24" s="219"/>
      <c r="AV24" s="219"/>
      <c r="AW24" s="219"/>
      <c r="AX24" s="219"/>
      <c r="AY24" s="219"/>
      <c r="AZ24" s="219"/>
      <c r="BA24" s="219"/>
      <c r="BB24" s="219"/>
      <c r="BC24" s="219"/>
    </row>
    <row r="25" spans="2:61" ht="12.75" hidden="1">
      <c r="AD25" s="218"/>
      <c r="AE25" s="218"/>
      <c r="AH25" s="219" t="str">
        <f>AH17</f>
        <v>A</v>
      </c>
      <c r="AI25" s="218" t="str">
        <f>Toernooigegevens!M5</f>
        <v>A2</v>
      </c>
      <c r="AQ25" s="219"/>
      <c r="AR25" s="219"/>
      <c r="AS25" s="219"/>
      <c r="AT25" s="219"/>
      <c r="AU25" s="219"/>
      <c r="AV25" s="219"/>
      <c r="AW25" s="219"/>
      <c r="AX25" s="219"/>
      <c r="AY25" s="219"/>
      <c r="AZ25" s="219"/>
      <c r="BA25" s="219"/>
      <c r="BB25" s="219"/>
      <c r="BC25" s="219"/>
    </row>
    <row r="26" spans="2:61" ht="12.75" hidden="1">
      <c r="AD26" s="218"/>
      <c r="AE26" s="218"/>
      <c r="AH26" s="219" t="str">
        <f>AH18</f>
        <v>A</v>
      </c>
      <c r="AI26" s="218" t="str">
        <f>Toernooigegevens!M6</f>
        <v>A3</v>
      </c>
      <c r="AQ26" s="377"/>
      <c r="AR26" s="377"/>
      <c r="AS26" s="377"/>
      <c r="AT26" s="377"/>
      <c r="AU26" s="377"/>
      <c r="AV26" s="377"/>
      <c r="AW26" s="377"/>
      <c r="AX26" s="377"/>
      <c r="AY26" s="377"/>
      <c r="AZ26" s="377"/>
      <c r="BA26" s="377"/>
      <c r="BB26" s="377"/>
      <c r="BC26" s="377"/>
    </row>
    <row r="27" spans="2:61" ht="12.75" hidden="1">
      <c r="AD27" s="218"/>
      <c r="AE27" s="218"/>
      <c r="AH27" s="219" t="str">
        <f>AH19</f>
        <v>A</v>
      </c>
      <c r="AI27" s="218" t="str">
        <f>Toernooigegevens!M7</f>
        <v>A4</v>
      </c>
      <c r="AQ27" s="377"/>
      <c r="AR27" s="377"/>
      <c r="AS27" s="377"/>
      <c r="AT27" s="377"/>
      <c r="AU27" s="377"/>
      <c r="AV27" s="377"/>
      <c r="AW27" s="377"/>
      <c r="AX27" s="377"/>
      <c r="AY27" s="377"/>
      <c r="AZ27" s="377"/>
      <c r="BA27" s="377"/>
      <c r="BB27" s="377"/>
      <c r="BC27" s="377"/>
    </row>
    <row r="29" spans="2:61"/>
    <row r="30" spans="2:61">
      <c r="Q30" s="206" t="s">
        <v>145</v>
      </c>
      <c r="R30" s="90"/>
      <c r="S30" s="90"/>
      <c r="V30" s="59" t="s">
        <v>127</v>
      </c>
      <c r="W30" s="59" t="s">
        <v>128</v>
      </c>
      <c r="X30" s="59" t="s">
        <v>129</v>
      </c>
    </row>
    <row r="31" spans="2:61">
      <c r="B31" s="207"/>
      <c r="C31" s="207" t="s">
        <v>30</v>
      </c>
      <c r="D31" s="207" t="s">
        <v>131</v>
      </c>
      <c r="E31" s="207" t="s">
        <v>23</v>
      </c>
      <c r="F31" s="207" t="s">
        <v>24</v>
      </c>
      <c r="G31" s="207" t="s">
        <v>25</v>
      </c>
      <c r="H31" s="207" t="s">
        <v>26</v>
      </c>
      <c r="I31" s="207" t="s">
        <v>27</v>
      </c>
      <c r="J31" s="207" t="s">
        <v>28</v>
      </c>
      <c r="M31" s="207" t="s">
        <v>132</v>
      </c>
      <c r="N31" s="207" t="s">
        <v>133</v>
      </c>
      <c r="Q31" s="207" t="str">
        <f>C31</f>
        <v>Groep B</v>
      </c>
      <c r="R31" s="208"/>
      <c r="S31" s="208"/>
      <c r="T31" s="208"/>
      <c r="U31" s="208"/>
      <c r="V31" s="207" t="s">
        <v>134</v>
      </c>
      <c r="W31" s="207" t="s">
        <v>28</v>
      </c>
      <c r="X31" s="207" t="s">
        <v>26</v>
      </c>
      <c r="Y31" s="207" t="s">
        <v>135</v>
      </c>
      <c r="AA31" s="207" t="s">
        <v>132</v>
      </c>
      <c r="AD31" s="209">
        <f>Invulblad!A19</f>
        <v>3</v>
      </c>
      <c r="AE31" s="210">
        <f>Invulblad!C19</f>
        <v>41069</v>
      </c>
      <c r="AF31" s="211">
        <f>Invulblad!D19</f>
        <v>40340.75</v>
      </c>
      <c r="AG31" s="212" t="s">
        <v>29</v>
      </c>
      <c r="AH31" s="212" t="str">
        <f>RIGHT($Q$31,1)</f>
        <v>B</v>
      </c>
      <c r="AI31" s="213" t="str">
        <f>Toernooigegevens!F12</f>
        <v>B1</v>
      </c>
      <c r="AJ31" s="212" t="s">
        <v>29</v>
      </c>
      <c r="AK31" s="213" t="str">
        <f>Toernooigegevens!J12</f>
        <v>B2</v>
      </c>
      <c r="AL31" s="212" t="s">
        <v>136</v>
      </c>
      <c r="AM31" s="209">
        <f>Invulblad!G19</f>
        <v>0</v>
      </c>
      <c r="AN31" s="212" t="s">
        <v>29</v>
      </c>
      <c r="AO31" s="209">
        <f>Invulblad!I19</f>
        <v>1</v>
      </c>
      <c r="AQ31" s="207" t="s">
        <v>137</v>
      </c>
      <c r="AR31" s="208" t="s">
        <v>138</v>
      </c>
      <c r="AS31" s="207" t="s">
        <v>21</v>
      </c>
      <c r="AT31" s="208" t="s">
        <v>23</v>
      </c>
      <c r="AU31" s="208" t="s">
        <v>24</v>
      </c>
      <c r="AV31" s="208" t="s">
        <v>25</v>
      </c>
      <c r="AW31" s="208" t="s">
        <v>139</v>
      </c>
      <c r="AX31" s="208" t="s">
        <v>140</v>
      </c>
      <c r="AY31" s="207" t="s">
        <v>141</v>
      </c>
      <c r="AZ31" s="207" t="s">
        <v>139</v>
      </c>
      <c r="BA31" s="207" t="s">
        <v>142</v>
      </c>
      <c r="BB31" s="207" t="s">
        <v>141</v>
      </c>
      <c r="BC31" s="207" t="s">
        <v>143</v>
      </c>
      <c r="BE31" s="207" t="s">
        <v>138</v>
      </c>
      <c r="BF31" s="207"/>
      <c r="BG31" s="207"/>
      <c r="BH31" s="207" t="s">
        <v>132</v>
      </c>
    </row>
    <row r="32" spans="2:61">
      <c r="B32" s="69" t="str">
        <f>Toernooigegevens!M12</f>
        <v>B1</v>
      </c>
      <c r="C32" s="69" t="str">
        <f>Toernooigegevens!N12</f>
        <v>Nederland</v>
      </c>
      <c r="D32" s="69">
        <f>(E32*3)+(F32*1)</f>
        <v>0</v>
      </c>
      <c r="E32" s="69">
        <f>SUMPRODUCT((Invulblad!$F$19:$F$24=C32)*(Invulblad!$M$19:$M$24="1"))+SUMPRODUCT((Invulblad!$J$19:$J$24=C32)*(Invulblad!$M$19:$M$24=2))</f>
        <v>0</v>
      </c>
      <c r="F32" s="69">
        <f>SUMPRODUCT((Invulblad!$F$19:$F$24=C32)*(Invulblad!$M$19:$M$24=3))+SUMPRODUCT((Invulblad!$J$19:$J$24=C32)*(Invulblad!$M$19:$M$24=3))</f>
        <v>0</v>
      </c>
      <c r="G32" s="69">
        <f>SUMPRODUCT((Invulblad!$F$19:$F$24=C32)*(Invulblad!$M$19:$M$24=2))+SUMPRODUCT((Invulblad!$J$19:$J$24=C32)*(Invulblad!$M$19:$M$24="1"))</f>
        <v>3</v>
      </c>
      <c r="H32" s="69">
        <f>SUMIF(Invulblad!$J$19:$J$24,C32,Invulblad!$I$19:$I$24)+SUMIF(Invulblad!$F$19:$F$24,C32,Invulblad!$G$19:$G$24)</f>
        <v>2</v>
      </c>
      <c r="I32" s="69">
        <f>SUMIF(Invulblad!$J$19:$J$24,C32,Invulblad!$G$19:$G$24)+SUMIF(Invulblad!$F$19:$F$24,C32,Invulblad!$I$19:$I$24)</f>
        <v>5</v>
      </c>
      <c r="J32" s="69">
        <f>H32-I32</f>
        <v>-3</v>
      </c>
      <c r="M32" s="71">
        <f>AA32</f>
        <v>4</v>
      </c>
      <c r="N32" s="346">
        <f>M32</f>
        <v>4</v>
      </c>
      <c r="O32" s="215"/>
      <c r="Q32" s="69">
        <v>4</v>
      </c>
      <c r="R32" s="69" t="str">
        <f>IF(SUM(E32:G32)&gt;0,"Ja","Nee")</f>
        <v>Ja</v>
      </c>
      <c r="S32" s="69">
        <f>IF(COUNTIF(R32:R35,"Ja")=4,-Q32,"")</f>
        <v>-4</v>
      </c>
      <c r="T32" s="69">
        <f>IF(S32&lt;&gt;"",(SUMPRODUCT(--(C32&lt;C32:C35))+1),"")</f>
        <v>2</v>
      </c>
      <c r="U32" s="69" t="str">
        <f>IF(SUM(E32:G32)=3,"Ja","Nee")</f>
        <v>Ja</v>
      </c>
      <c r="V32" s="69">
        <f>D32*$AA$3</f>
        <v>0</v>
      </c>
      <c r="W32" s="69">
        <f>J32*$AA$4</f>
        <v>-3000</v>
      </c>
      <c r="X32" s="69">
        <f>H32*$AA$5</f>
        <v>20</v>
      </c>
      <c r="Y32" s="69">
        <f>SUM(Q32:X32)</f>
        <v>-2978</v>
      </c>
      <c r="AA32" s="71">
        <f>RANK(Y32,Y32:Y35)</f>
        <v>4</v>
      </c>
      <c r="AD32" s="209">
        <f>Invulblad!A20</f>
        <v>4</v>
      </c>
      <c r="AE32" s="210">
        <f>Invulblad!C20</f>
        <v>41069</v>
      </c>
      <c r="AF32" s="211">
        <f>Invulblad!D20</f>
        <v>40340.864583333336</v>
      </c>
      <c r="AG32" s="212" t="s">
        <v>29</v>
      </c>
      <c r="AH32" s="212" t="str">
        <f>AH31</f>
        <v>B</v>
      </c>
      <c r="AI32" s="213" t="str">
        <f>Toernooigegevens!F13</f>
        <v>B3</v>
      </c>
      <c r="AJ32" s="212" t="s">
        <v>29</v>
      </c>
      <c r="AK32" s="213" t="str">
        <f>Toernooigegevens!J13</f>
        <v>B4</v>
      </c>
      <c r="AL32" s="212"/>
      <c r="AM32" s="209">
        <f>Invulblad!G20</f>
        <v>1</v>
      </c>
      <c r="AN32" s="212" t="s">
        <v>29</v>
      </c>
      <c r="AO32" s="209">
        <f>Invulblad!I20</f>
        <v>0</v>
      </c>
      <c r="AQ32" s="69" t="e">
        <f t="array" ref="AQ32:BC35">#N/A</f>
        <v>#N/A</v>
      </c>
      <c r="AR32" s="69" t="e">
        <v>#N/A</v>
      </c>
      <c r="AS32" s="69" t="e">
        <v>#N/A</v>
      </c>
      <c r="AT32" s="69" t="e">
        <v>#N/A</v>
      </c>
      <c r="AU32" s="69" t="e">
        <v>#N/A</v>
      </c>
      <c r="AV32" s="69" t="e">
        <v>#N/A</v>
      </c>
      <c r="AW32" s="69" t="e">
        <v>#N/A</v>
      </c>
      <c r="AX32" s="69" t="e">
        <v>#N/A</v>
      </c>
      <c r="AY32" s="69" t="e">
        <v>#N/A</v>
      </c>
      <c r="AZ32" s="69" t="e">
        <v>#N/A</v>
      </c>
      <c r="BA32" s="69" t="e">
        <v>#N/A</v>
      </c>
      <c r="BB32" s="69" t="e">
        <v>#N/A</v>
      </c>
      <c r="BC32" s="69" t="e">
        <v>#N/A</v>
      </c>
      <c r="BE32" s="71" t="str">
        <f t="shared" ref="BE32:BF35" si="2">B32</f>
        <v>B1</v>
      </c>
      <c r="BF32" s="216" t="str">
        <f t="shared" si="2"/>
        <v>Nederland</v>
      </c>
      <c r="BG32" s="64" t="e">
        <f>VALUE(RIGHT(INDEX(AQ32:AQ35,MATCH(BE32,AR32:AR35)),1))</f>
        <v>#N/A</v>
      </c>
      <c r="BH32" s="64" t="str">
        <f>IF(ISERROR(BG32),"L",BG32)</f>
        <v>L</v>
      </c>
    </row>
    <row r="33" spans="2:60">
      <c r="B33" s="79" t="str">
        <f>Toernooigegevens!M13</f>
        <v>B2</v>
      </c>
      <c r="C33" s="79" t="str">
        <f>Toernooigegevens!N13</f>
        <v>Denemarken</v>
      </c>
      <c r="D33" s="79">
        <f>(E33*3)+(F33*1)</f>
        <v>3</v>
      </c>
      <c r="E33" s="79">
        <f>SUMPRODUCT((Invulblad!$F$19:$F$24=C33)*(Invulblad!$M$19:$M$24="1"))+SUMPRODUCT((Invulblad!$J$19:$J$24=C33)*(Invulblad!$M$19:$M$24=2))</f>
        <v>1</v>
      </c>
      <c r="F33" s="79">
        <f>SUMPRODUCT((Invulblad!$F$19:$F$24=C33)*(Invulblad!$M$19:$M$24=3))+SUMPRODUCT((Invulblad!$J$19:$J$24=C33)*(Invulblad!$M$19:$M$24=3))</f>
        <v>0</v>
      </c>
      <c r="G33" s="79">
        <f>SUMPRODUCT((Invulblad!$F$19:$F$24=C33)*(Invulblad!$M$19:$M$24=2))+SUMPRODUCT((Invulblad!$J$19:$J$24=C33)*(Invulblad!$M$19:$M$24="1"))</f>
        <v>2</v>
      </c>
      <c r="H33" s="79">
        <f>SUMIF(Invulblad!$J$19:$J$24,C33,Invulblad!$I$19:$I$24)+SUMIF(Invulblad!$F$19:$F$24,C33,Invulblad!$G$19:$G$24)</f>
        <v>4</v>
      </c>
      <c r="I33" s="79">
        <f>SUMIF(Invulblad!$J$19:$J$24,C33,Invulblad!$G$19:$G$24)+SUMIF(Invulblad!$F$19:$F$24,C33,Invulblad!$I$19:$I$24)</f>
        <v>5</v>
      </c>
      <c r="J33" s="79">
        <f>H33-I33</f>
        <v>-1</v>
      </c>
      <c r="M33" s="71">
        <f>AA33</f>
        <v>3</v>
      </c>
      <c r="N33" s="347">
        <f t="shared" ref="N33:N35" si="3">M33</f>
        <v>3</v>
      </c>
      <c r="O33" s="215"/>
      <c r="Q33" s="79">
        <v>3</v>
      </c>
      <c r="R33" s="79" t="str">
        <f>IF(SUM(E33:G33)&gt;0,"Ja","Nee")</f>
        <v>Ja</v>
      </c>
      <c r="S33" s="79">
        <f>IF(COUNTIF(R32:R35,"Ja")=4,-Q33,"")</f>
        <v>-3</v>
      </c>
      <c r="T33" s="79">
        <f>IF(S33&lt;&gt;"",(SUMPRODUCT(--(C33&lt;C32:C35))+1),"")</f>
        <v>4</v>
      </c>
      <c r="U33" s="79" t="str">
        <f>IF(SUM(E33:G33)=3,"Ja","Nee")</f>
        <v>Ja</v>
      </c>
      <c r="V33" s="79">
        <f>D33*$AA$3</f>
        <v>300000</v>
      </c>
      <c r="W33" s="79">
        <f>J33*$AA$4</f>
        <v>-1000</v>
      </c>
      <c r="X33" s="79">
        <f>H33*$AA$5</f>
        <v>40</v>
      </c>
      <c r="Y33" s="79">
        <f>SUM(Q33:X33)</f>
        <v>299044</v>
      </c>
      <c r="AA33" s="81">
        <f>RANK(Y33,Y32:Y35)</f>
        <v>3</v>
      </c>
      <c r="AD33" s="209">
        <f>Invulblad!A21</f>
        <v>11</v>
      </c>
      <c r="AE33" s="210">
        <f>Invulblad!C21</f>
        <v>41073</v>
      </c>
      <c r="AF33" s="211">
        <f>Invulblad!D21</f>
        <v>40340.75</v>
      </c>
      <c r="AG33" s="212" t="s">
        <v>29</v>
      </c>
      <c r="AH33" s="212" t="str">
        <f>AH32</f>
        <v>B</v>
      </c>
      <c r="AI33" s="213" t="str">
        <f>Toernooigegevens!F14</f>
        <v>B2</v>
      </c>
      <c r="AJ33" s="212" t="s">
        <v>29</v>
      </c>
      <c r="AK33" s="213" t="str">
        <f>Toernooigegevens!J14</f>
        <v>B4</v>
      </c>
      <c r="AL33" s="212"/>
      <c r="AM33" s="209">
        <f>Invulblad!G21</f>
        <v>2</v>
      </c>
      <c r="AN33" s="212" t="s">
        <v>29</v>
      </c>
      <c r="AO33" s="209">
        <f>Invulblad!I21</f>
        <v>3</v>
      </c>
      <c r="AQ33" s="79" t="e">
        <v>#N/A</v>
      </c>
      <c r="AR33" s="79" t="e">
        <v>#N/A</v>
      </c>
      <c r="AS33" s="79" t="e">
        <v>#N/A</v>
      </c>
      <c r="AT33" s="79" t="e">
        <v>#N/A</v>
      </c>
      <c r="AU33" s="79" t="e">
        <v>#N/A</v>
      </c>
      <c r="AV33" s="79" t="e">
        <v>#N/A</v>
      </c>
      <c r="AW33" s="79" t="e">
        <v>#N/A</v>
      </c>
      <c r="AX33" s="79" t="e">
        <v>#N/A</v>
      </c>
      <c r="AY33" s="79" t="e">
        <v>#N/A</v>
      </c>
      <c r="AZ33" s="79" t="e">
        <v>#N/A</v>
      </c>
      <c r="BA33" s="79" t="e">
        <v>#N/A</v>
      </c>
      <c r="BB33" s="79" t="e">
        <v>#N/A</v>
      </c>
      <c r="BC33" s="79" t="e">
        <v>#N/A</v>
      </c>
      <c r="BE33" s="81" t="str">
        <f t="shared" si="2"/>
        <v>B2</v>
      </c>
      <c r="BF33" s="217" t="str">
        <f t="shared" si="2"/>
        <v>Denemarken</v>
      </c>
      <c r="BG33" s="74" t="e">
        <f>VALUE(RIGHT(INDEX(AQ32:AQ35,MATCH(BE33,AR32:AR35,0)),1))</f>
        <v>#N/A</v>
      </c>
      <c r="BH33" s="74" t="str">
        <f>IF(ISERROR(BG33),"L",BG33)</f>
        <v>L</v>
      </c>
    </row>
    <row r="34" spans="2:60">
      <c r="B34" s="69" t="str">
        <f>Toernooigegevens!M14</f>
        <v>B3</v>
      </c>
      <c r="C34" s="69" t="str">
        <f>Toernooigegevens!N14</f>
        <v>Duitsland</v>
      </c>
      <c r="D34" s="69">
        <f>(E34*3)+(F34*1)</f>
        <v>9</v>
      </c>
      <c r="E34" s="69">
        <f>SUMPRODUCT((Invulblad!$F$19:$F$24=C34)*(Invulblad!$M$19:$M$24="1"))+SUMPRODUCT((Invulblad!$J$19:$J$24=C34)*(Invulblad!$M$19:$M$24=2))</f>
        <v>3</v>
      </c>
      <c r="F34" s="69">
        <f>SUMPRODUCT((Invulblad!$F$19:$F$24=C34)*(Invulblad!$M$19:$M$24=3))+SUMPRODUCT((Invulblad!$J$19:$J$24=C34)*(Invulblad!$M$19:$M$24=3))</f>
        <v>0</v>
      </c>
      <c r="G34" s="69">
        <f>SUMPRODUCT((Invulblad!$F$19:$F$24=C34)*(Invulblad!$M$19:$M$24=2))+SUMPRODUCT((Invulblad!$J$19:$J$24=C34)*(Invulblad!$M$19:$M$24="1"))</f>
        <v>0</v>
      </c>
      <c r="H34" s="69">
        <f>SUMIF(Invulblad!$J$19:$J$24,C34,Invulblad!$I$19:$I$24)+SUMIF(Invulblad!$F$19:$F$24,C34,Invulblad!$G$19:$G$24)</f>
        <v>5</v>
      </c>
      <c r="I34" s="69">
        <f>SUMIF(Invulblad!$J$19:$J$24,C34,Invulblad!$G$19:$G$24)+SUMIF(Invulblad!$F$19:$F$24,C34,Invulblad!$I$19:$I$24)</f>
        <v>2</v>
      </c>
      <c r="J34" s="69">
        <f>H34-I34</f>
        <v>3</v>
      </c>
      <c r="M34" s="71">
        <f>AA34</f>
        <v>1</v>
      </c>
      <c r="N34" s="346">
        <f t="shared" si="3"/>
        <v>1</v>
      </c>
      <c r="O34" s="215"/>
      <c r="Q34" s="69">
        <v>2</v>
      </c>
      <c r="R34" s="69" t="str">
        <f>IF(SUM(E34:G34)&gt;0,"Ja","Nee")</f>
        <v>Ja</v>
      </c>
      <c r="S34" s="69">
        <f>IF(COUNTIF(R32:R35,"Ja")=4,-Q34,"")</f>
        <v>-2</v>
      </c>
      <c r="T34" s="69">
        <f>IF(S34&lt;&gt;"",(SUMPRODUCT(--(C34&lt;C32:C35))+1),"")</f>
        <v>3</v>
      </c>
      <c r="U34" s="69" t="str">
        <f>IF(SUM(E34:G34)=3,"Ja","Nee")</f>
        <v>Ja</v>
      </c>
      <c r="V34" s="69">
        <f>D34*$AA$3</f>
        <v>900000</v>
      </c>
      <c r="W34" s="69">
        <f>J34*$AA$4</f>
        <v>3000</v>
      </c>
      <c r="X34" s="69">
        <f>H34*$AA$5</f>
        <v>50</v>
      </c>
      <c r="Y34" s="69">
        <f>SUM(Q34:X34)</f>
        <v>903053</v>
      </c>
      <c r="AA34" s="71">
        <f>RANK(Y34,Y32:Y35)</f>
        <v>1</v>
      </c>
      <c r="AD34" s="209">
        <f>Invulblad!A22</f>
        <v>12</v>
      </c>
      <c r="AE34" s="210">
        <f>Invulblad!C22</f>
        <v>41073</v>
      </c>
      <c r="AF34" s="211">
        <f>Invulblad!D22</f>
        <v>40340.864583333336</v>
      </c>
      <c r="AG34" s="212" t="s">
        <v>29</v>
      </c>
      <c r="AH34" s="212" t="str">
        <f>AH33</f>
        <v>B</v>
      </c>
      <c r="AI34" s="213" t="str">
        <f>Toernooigegevens!F15</f>
        <v>B1</v>
      </c>
      <c r="AJ34" s="212" t="s">
        <v>29</v>
      </c>
      <c r="AK34" s="213" t="str">
        <f>Toernooigegevens!J15</f>
        <v>B3</v>
      </c>
      <c r="AL34" s="212"/>
      <c r="AM34" s="209">
        <f>Invulblad!G22</f>
        <v>1</v>
      </c>
      <c r="AN34" s="212" t="s">
        <v>29</v>
      </c>
      <c r="AO34" s="209">
        <f>Invulblad!I22</f>
        <v>2</v>
      </c>
      <c r="AQ34" s="69" t="e">
        <v>#N/A</v>
      </c>
      <c r="AR34" s="69" t="e">
        <v>#N/A</v>
      </c>
      <c r="AS34" s="69" t="e">
        <v>#N/A</v>
      </c>
      <c r="AT34" s="69" t="e">
        <v>#N/A</v>
      </c>
      <c r="AU34" s="69" t="e">
        <v>#N/A</v>
      </c>
      <c r="AV34" s="69" t="e">
        <v>#N/A</v>
      </c>
      <c r="AW34" s="69" t="e">
        <v>#N/A</v>
      </c>
      <c r="AX34" s="69" t="e">
        <v>#N/A</v>
      </c>
      <c r="AY34" s="69" t="e">
        <v>#N/A</v>
      </c>
      <c r="AZ34" s="69" t="e">
        <v>#N/A</v>
      </c>
      <c r="BA34" s="69" t="e">
        <v>#N/A</v>
      </c>
      <c r="BB34" s="69" t="e">
        <v>#N/A</v>
      </c>
      <c r="BC34" s="69" t="e">
        <v>#N/A</v>
      </c>
      <c r="BE34" s="71" t="str">
        <f t="shared" si="2"/>
        <v>B3</v>
      </c>
      <c r="BF34" s="216" t="str">
        <f t="shared" si="2"/>
        <v>Duitsland</v>
      </c>
      <c r="BG34" s="64" t="e">
        <f>VALUE(RIGHT(INDEX(AQ32:AQ35,MATCH(BE34,AR32:AR35,0)),1))</f>
        <v>#N/A</v>
      </c>
      <c r="BH34" s="64" t="str">
        <f>IF(ISERROR(BG34),"L",BG34)</f>
        <v>L</v>
      </c>
    </row>
    <row r="35" spans="2:60">
      <c r="B35" s="79" t="str">
        <f>Toernooigegevens!M15</f>
        <v>B4</v>
      </c>
      <c r="C35" s="79" t="str">
        <f>Toernooigegevens!N15</f>
        <v>Portugal</v>
      </c>
      <c r="D35" s="79">
        <f>(E35*3)+(F35*1)</f>
        <v>6</v>
      </c>
      <c r="E35" s="79">
        <f>SUMPRODUCT((Invulblad!$F$19:$F$24=C35)*(Invulblad!$M$19:$M$24="1"))+SUMPRODUCT((Invulblad!$J$19:$J$24=C35)*(Invulblad!$M$19:$M$24=2))</f>
        <v>2</v>
      </c>
      <c r="F35" s="79">
        <f>SUMPRODUCT((Invulblad!$F$19:$F$24=C35)*(Invulblad!$M$19:$M$24=3))+SUMPRODUCT((Invulblad!$J$19:$J$24=C35)*(Invulblad!$M$19:$M$24=3))</f>
        <v>0</v>
      </c>
      <c r="G35" s="79">
        <f>SUMPRODUCT((Invulblad!$F$19:$F$24=C35)*(Invulblad!$M$19:$M$24=2))+SUMPRODUCT((Invulblad!$J$19:$J$24=C35)*(Invulblad!$M$19:$M$24="1"))</f>
        <v>1</v>
      </c>
      <c r="H35" s="79">
        <f>SUMIF(Invulblad!$J$19:$J$24,C35,Invulblad!$I$19:$I$24)+SUMIF(Invulblad!$F$19:$F$24,C35,Invulblad!$G$19:$G$24)</f>
        <v>5</v>
      </c>
      <c r="I35" s="79">
        <f>SUMIF(Invulblad!$J$19:$J$24,C35,Invulblad!$G$19:$G$24)+SUMIF(Invulblad!$F$19:$F$24,C35,Invulblad!$I$19:$I$24)</f>
        <v>4</v>
      </c>
      <c r="J35" s="79">
        <f>H35-I35</f>
        <v>1</v>
      </c>
      <c r="M35" s="71">
        <f>AA35</f>
        <v>2</v>
      </c>
      <c r="N35" s="347">
        <f t="shared" si="3"/>
        <v>2</v>
      </c>
      <c r="O35" s="215"/>
      <c r="Q35" s="79">
        <v>1</v>
      </c>
      <c r="R35" s="79" t="str">
        <f>IF(SUM(E35:G35)&gt;0,"Ja","Nee")</f>
        <v>Ja</v>
      </c>
      <c r="S35" s="79">
        <f>IF(COUNTIF(R32:R35,"Ja")=4,-Q35,"")</f>
        <v>-1</v>
      </c>
      <c r="T35" s="79">
        <f>IF(S35&lt;&gt;"",(SUMPRODUCT(--(C35&lt;C32:C35))+1),"")</f>
        <v>1</v>
      </c>
      <c r="U35" s="79" t="str">
        <f>IF(SUM(E35:G35)=3,"Ja","Nee")</f>
        <v>Ja</v>
      </c>
      <c r="V35" s="79">
        <f>D35*$AA$3</f>
        <v>600000</v>
      </c>
      <c r="W35" s="79">
        <f>J35*$AA$4</f>
        <v>1000</v>
      </c>
      <c r="X35" s="79">
        <f>H35*$AA$5</f>
        <v>50</v>
      </c>
      <c r="Y35" s="79">
        <f>SUM(Q35:X35)</f>
        <v>601051</v>
      </c>
      <c r="AA35" s="81">
        <f>RANK(Y35,Y32:Y35)</f>
        <v>2</v>
      </c>
      <c r="AD35" s="209">
        <f>Invulblad!A23</f>
        <v>19</v>
      </c>
      <c r="AE35" s="210">
        <f>Invulblad!C23</f>
        <v>41077</v>
      </c>
      <c r="AF35" s="211">
        <f>Invulblad!D23</f>
        <v>40340.864583333336</v>
      </c>
      <c r="AG35" s="212" t="s">
        <v>29</v>
      </c>
      <c r="AH35" s="212" t="str">
        <f>AH34</f>
        <v>B</v>
      </c>
      <c r="AI35" s="213" t="str">
        <f>Toernooigegevens!F16</f>
        <v>B4</v>
      </c>
      <c r="AJ35" s="212" t="s">
        <v>29</v>
      </c>
      <c r="AK35" s="213" t="str">
        <f>Toernooigegevens!J16</f>
        <v>B1</v>
      </c>
      <c r="AL35" s="212"/>
      <c r="AM35" s="209">
        <f>Invulblad!G23</f>
        <v>2</v>
      </c>
      <c r="AN35" s="212" t="s">
        <v>29</v>
      </c>
      <c r="AO35" s="209">
        <f>Invulblad!I23</f>
        <v>1</v>
      </c>
      <c r="AQ35" s="79" t="e">
        <v>#N/A</v>
      </c>
      <c r="AR35" s="79" t="e">
        <v>#N/A</v>
      </c>
      <c r="AS35" s="79" t="e">
        <v>#N/A</v>
      </c>
      <c r="AT35" s="79" t="e">
        <v>#N/A</v>
      </c>
      <c r="AU35" s="79" t="e">
        <v>#N/A</v>
      </c>
      <c r="AV35" s="79" t="e">
        <v>#N/A</v>
      </c>
      <c r="AW35" s="79" t="e">
        <v>#N/A</v>
      </c>
      <c r="AX35" s="79" t="e">
        <v>#N/A</v>
      </c>
      <c r="AY35" s="79" t="e">
        <v>#N/A</v>
      </c>
      <c r="AZ35" s="79" t="e">
        <v>#N/A</v>
      </c>
      <c r="BA35" s="79" t="e">
        <v>#N/A</v>
      </c>
      <c r="BB35" s="79" t="e">
        <v>#N/A</v>
      </c>
      <c r="BC35" s="79" t="e">
        <v>#N/A</v>
      </c>
      <c r="BE35" s="81" t="str">
        <f t="shared" si="2"/>
        <v>B4</v>
      </c>
      <c r="BF35" s="217" t="str">
        <f t="shared" si="2"/>
        <v>Portugal</v>
      </c>
      <c r="BG35" s="74" t="e">
        <f>VALUE(RIGHT(INDEX(AQ32:AQ35,MATCH(BE35,AR32:AR35,0)),1))</f>
        <v>#N/A</v>
      </c>
      <c r="BH35" s="74" t="str">
        <f>IF(ISERROR(BG35),"L",BG35)</f>
        <v>L</v>
      </c>
    </row>
    <row r="36" spans="2:60">
      <c r="AD36" s="209">
        <f>Invulblad!A24</f>
        <v>20</v>
      </c>
      <c r="AE36" s="210">
        <f>Invulblad!C24</f>
        <v>41077</v>
      </c>
      <c r="AF36" s="211">
        <f>Invulblad!D24</f>
        <v>40340.864583333336</v>
      </c>
      <c r="AG36" s="212" t="s">
        <v>29</v>
      </c>
      <c r="AH36" s="212" t="str">
        <f>AH35</f>
        <v>B</v>
      </c>
      <c r="AI36" s="213" t="str">
        <f>Toernooigegevens!F17</f>
        <v>B2</v>
      </c>
      <c r="AJ36" s="212" t="s">
        <v>29</v>
      </c>
      <c r="AK36" s="213" t="str">
        <f>Toernooigegevens!J17</f>
        <v>B3</v>
      </c>
      <c r="AL36" s="212"/>
      <c r="AM36" s="209">
        <f>Invulblad!G24</f>
        <v>1</v>
      </c>
      <c r="AN36" s="212" t="s">
        <v>29</v>
      </c>
      <c r="AO36" s="209">
        <f>Invulblad!I24</f>
        <v>2</v>
      </c>
    </row>
    <row r="37" spans="2:60" hidden="1">
      <c r="BH37" s="87"/>
    </row>
    <row r="38" spans="2:60" ht="12.75" hidden="1">
      <c r="AD38" s="218"/>
      <c r="AE38" s="218"/>
      <c r="AH38" s="218"/>
      <c r="AI38" s="218" t="s">
        <v>144</v>
      </c>
      <c r="AJ38" s="219"/>
      <c r="AQ38" s="219"/>
      <c r="AR38" s="219"/>
      <c r="AS38" s="219"/>
      <c r="AT38" s="219"/>
      <c r="AU38" s="219"/>
      <c r="AV38" s="219"/>
      <c r="AW38" s="219"/>
      <c r="AX38" s="219"/>
      <c r="AY38" s="219"/>
      <c r="AZ38" s="219"/>
      <c r="BA38" s="219"/>
      <c r="BB38" s="219"/>
      <c r="BC38" s="219"/>
    </row>
    <row r="39" spans="2:60" ht="12.75" hidden="1">
      <c r="AD39" s="218"/>
      <c r="AE39" s="218"/>
      <c r="AH39" s="219" t="str">
        <f>AH31</f>
        <v>B</v>
      </c>
      <c r="AI39" s="218" t="str">
        <f>Toernooigegevens!M12</f>
        <v>B1</v>
      </c>
      <c r="AQ39" s="219"/>
      <c r="AR39" s="219"/>
      <c r="AS39" s="219"/>
      <c r="AT39" s="219"/>
      <c r="AU39" s="219"/>
      <c r="AV39" s="219"/>
      <c r="AW39" s="219"/>
      <c r="AX39" s="219"/>
      <c r="AY39" s="219"/>
      <c r="AZ39" s="219"/>
      <c r="BA39" s="219"/>
      <c r="BB39" s="219"/>
      <c r="BC39" s="219"/>
    </row>
    <row r="40" spans="2:60" ht="12.75" hidden="1">
      <c r="AD40" s="218"/>
      <c r="AE40" s="218"/>
      <c r="AH40" s="219" t="str">
        <f>AH32</f>
        <v>B</v>
      </c>
      <c r="AI40" s="218" t="str">
        <f>Toernooigegevens!M13</f>
        <v>B2</v>
      </c>
      <c r="AQ40" s="219"/>
      <c r="AR40" s="219"/>
      <c r="AS40" s="219"/>
      <c r="AT40" s="219"/>
      <c r="AU40" s="219"/>
      <c r="AV40" s="219"/>
      <c r="AW40" s="219"/>
      <c r="AX40" s="219"/>
      <c r="AY40" s="219"/>
      <c r="AZ40" s="219"/>
      <c r="BA40" s="219"/>
      <c r="BB40" s="219"/>
      <c r="BC40" s="219"/>
    </row>
    <row r="41" spans="2:60" ht="12.75" hidden="1">
      <c r="AD41" s="218"/>
      <c r="AE41" s="218"/>
      <c r="AH41" s="219" t="str">
        <f>AH33</f>
        <v>B</v>
      </c>
      <c r="AI41" s="218" t="str">
        <f>Toernooigegevens!M14</f>
        <v>B3</v>
      </c>
      <c r="AQ41" s="377"/>
      <c r="AR41" s="377"/>
      <c r="AS41" s="377"/>
      <c r="AT41" s="377"/>
      <c r="AU41" s="377"/>
      <c r="AV41" s="377"/>
      <c r="AW41" s="377"/>
      <c r="AX41" s="377"/>
      <c r="AY41" s="377"/>
      <c r="AZ41" s="377"/>
      <c r="BA41" s="377"/>
      <c r="BB41" s="377"/>
      <c r="BC41" s="377"/>
    </row>
    <row r="42" spans="2:60" ht="12.75" hidden="1">
      <c r="AD42" s="218"/>
      <c r="AE42" s="218"/>
      <c r="AH42" s="219" t="str">
        <f>AH34</f>
        <v>B</v>
      </c>
      <c r="AI42" s="218" t="str">
        <f>Toernooigegevens!M15</f>
        <v>B4</v>
      </c>
      <c r="AQ42" s="377"/>
      <c r="AR42" s="377"/>
      <c r="AS42" s="377"/>
      <c r="AT42" s="377"/>
      <c r="AU42" s="377"/>
      <c r="AV42" s="377"/>
      <c r="AW42" s="377"/>
      <c r="AX42" s="377"/>
      <c r="AY42" s="377"/>
      <c r="AZ42" s="377"/>
      <c r="BA42" s="377"/>
      <c r="BB42" s="377"/>
      <c r="BC42" s="377"/>
    </row>
    <row r="44" spans="2:60"/>
    <row r="45" spans="2:60">
      <c r="Q45" s="206" t="s">
        <v>145</v>
      </c>
      <c r="R45" s="90"/>
      <c r="S45" s="90"/>
      <c r="V45" s="59" t="s">
        <v>127</v>
      </c>
      <c r="W45" s="59" t="s">
        <v>128</v>
      </c>
      <c r="X45" s="59" t="s">
        <v>129</v>
      </c>
    </row>
    <row r="46" spans="2:60">
      <c r="B46" s="207"/>
      <c r="C46" s="207" t="s">
        <v>31</v>
      </c>
      <c r="D46" s="207" t="s">
        <v>131</v>
      </c>
      <c r="E46" s="207" t="s">
        <v>23</v>
      </c>
      <c r="F46" s="207" t="s">
        <v>24</v>
      </c>
      <c r="G46" s="207" t="s">
        <v>25</v>
      </c>
      <c r="H46" s="207" t="s">
        <v>26</v>
      </c>
      <c r="I46" s="207" t="s">
        <v>27</v>
      </c>
      <c r="J46" s="207" t="s">
        <v>28</v>
      </c>
      <c r="M46" s="207" t="s">
        <v>132</v>
      </c>
      <c r="N46" s="207" t="s">
        <v>133</v>
      </c>
      <c r="Q46" s="207" t="str">
        <f>C46</f>
        <v>Groep C</v>
      </c>
      <c r="R46" s="208"/>
      <c r="S46" s="208"/>
      <c r="T46" s="208"/>
      <c r="U46" s="208"/>
      <c r="V46" s="207" t="s">
        <v>134</v>
      </c>
      <c r="W46" s="207" t="s">
        <v>28</v>
      </c>
      <c r="X46" s="207" t="s">
        <v>26</v>
      </c>
      <c r="Y46" s="207" t="s">
        <v>135</v>
      </c>
      <c r="AA46" s="207" t="s">
        <v>132</v>
      </c>
      <c r="AD46" s="209">
        <f>Invulblad!A27</f>
        <v>5</v>
      </c>
      <c r="AE46" s="210">
        <f>Invulblad!C27</f>
        <v>41070</v>
      </c>
      <c r="AF46" s="211">
        <f>Invulblad!D27</f>
        <v>40340.75</v>
      </c>
      <c r="AG46" s="212" t="s">
        <v>29</v>
      </c>
      <c r="AH46" s="212" t="str">
        <f>RIGHT($Q$46,1)</f>
        <v>C</v>
      </c>
      <c r="AI46" s="213" t="str">
        <f>Toernooigegevens!F20</f>
        <v>C1</v>
      </c>
      <c r="AJ46" s="212" t="s">
        <v>29</v>
      </c>
      <c r="AK46" s="213" t="str">
        <f>Toernooigegevens!J20</f>
        <v>C2</v>
      </c>
      <c r="AL46" s="212" t="s">
        <v>136</v>
      </c>
      <c r="AM46" s="209">
        <f>Invulblad!G27</f>
        <v>1</v>
      </c>
      <c r="AN46" s="212" t="s">
        <v>29</v>
      </c>
      <c r="AO46" s="209">
        <f>Invulblad!I27</f>
        <v>1</v>
      </c>
      <c r="AQ46" s="207" t="s">
        <v>137</v>
      </c>
      <c r="AR46" s="208" t="s">
        <v>138</v>
      </c>
      <c r="AS46" s="207" t="s">
        <v>21</v>
      </c>
      <c r="AT46" s="208" t="s">
        <v>23</v>
      </c>
      <c r="AU46" s="208" t="s">
        <v>24</v>
      </c>
      <c r="AV46" s="208" t="s">
        <v>25</v>
      </c>
      <c r="AW46" s="208" t="s">
        <v>139</v>
      </c>
      <c r="AX46" s="208" t="s">
        <v>140</v>
      </c>
      <c r="AY46" s="207" t="s">
        <v>141</v>
      </c>
      <c r="AZ46" s="207" t="s">
        <v>139</v>
      </c>
      <c r="BA46" s="207" t="s">
        <v>142</v>
      </c>
      <c r="BB46" s="207" t="s">
        <v>141</v>
      </c>
      <c r="BC46" s="207" t="s">
        <v>143</v>
      </c>
      <c r="BE46" s="207" t="s">
        <v>138</v>
      </c>
      <c r="BF46" s="207"/>
      <c r="BG46" s="207"/>
      <c r="BH46" s="207" t="s">
        <v>132</v>
      </c>
    </row>
    <row r="47" spans="2:60">
      <c r="B47" s="69" t="str">
        <f>Toernooigegevens!M20</f>
        <v>C1</v>
      </c>
      <c r="C47" s="69" t="str">
        <f>Toernooigegevens!N20</f>
        <v>Spanje</v>
      </c>
      <c r="D47" s="69">
        <f>(E47*3)+(F47*1)</f>
        <v>7</v>
      </c>
      <c r="E47" s="69">
        <f>SUMPRODUCT((Invulblad!$F$27:$F$32=C47)*(Invulblad!$M$27:$M$32="1"))+SUMPRODUCT((Invulblad!$J$27:$J$32=C47)*(Invulblad!$M$27:$M$32=2))</f>
        <v>2</v>
      </c>
      <c r="F47" s="69">
        <f>SUMPRODUCT((Invulblad!$F$27:$F$32=C47)*(Invulblad!$M$27:$M$32=3))+SUMPRODUCT((Invulblad!$J$27:$J$32=C47)*(Invulblad!$M$27:$M$32=3))</f>
        <v>1</v>
      </c>
      <c r="G47" s="69">
        <f>SUMPRODUCT((Invulblad!$F$27:$F$32=C47)*(Invulblad!$M$27:$M$32=2))+SUMPRODUCT((Invulblad!$J$27:$J$32=C47)*(Invulblad!$M$27:$M$32="1"))</f>
        <v>0</v>
      </c>
      <c r="H47" s="69">
        <f>SUMIF(Invulblad!$J$27:$J$32,C47,Invulblad!$I$27:$I$32)+SUMIF(Invulblad!$F$27:$F$32,C47,Invulblad!$G$27:$G$32)</f>
        <v>6</v>
      </c>
      <c r="I47" s="69">
        <f>SUMIF(Invulblad!$J$27:$J$32,C47,Invulblad!$G$27:$G$32)+SUMIF(Invulblad!$F$27:$F$32,C47,Invulblad!$I$27:$I$32)</f>
        <v>1</v>
      </c>
      <c r="J47" s="69">
        <f>H47-I47</f>
        <v>5</v>
      </c>
      <c r="M47" s="71">
        <f>AA47</f>
        <v>1</v>
      </c>
      <c r="N47" s="346">
        <f>M47</f>
        <v>1</v>
      </c>
      <c r="O47" s="215"/>
      <c r="Q47" s="69">
        <v>4</v>
      </c>
      <c r="R47" s="69" t="str">
        <f>IF(SUM(E47:G47)&gt;0,"Ja","Nee")</f>
        <v>Ja</v>
      </c>
      <c r="S47" s="69">
        <f>IF(COUNTIF(R47:R50,"Ja")=4,-Q47,"")</f>
        <v>-4</v>
      </c>
      <c r="T47" s="69">
        <f>IF(S47&lt;&gt;"",(SUMPRODUCT(--(C47&lt;C47:C50))+1),"")</f>
        <v>1</v>
      </c>
      <c r="U47" s="69" t="str">
        <f>IF(SUM(E47:G47)=3,"Ja","Nee")</f>
        <v>Ja</v>
      </c>
      <c r="V47" s="69">
        <f>D47*$AA$3</f>
        <v>700000</v>
      </c>
      <c r="W47" s="69">
        <f>J47*$AA$4</f>
        <v>5000</v>
      </c>
      <c r="X47" s="69">
        <f>H47*$AA$5</f>
        <v>60</v>
      </c>
      <c r="Y47" s="69">
        <f>SUM(Q47:X47)</f>
        <v>705061</v>
      </c>
      <c r="AA47" s="71">
        <f>RANK(Y47,Y47:Y50)</f>
        <v>1</v>
      </c>
      <c r="AD47" s="209">
        <f>Invulblad!A28</f>
        <v>6</v>
      </c>
      <c r="AE47" s="210">
        <f>Invulblad!C28</f>
        <v>41070</v>
      </c>
      <c r="AF47" s="211">
        <f>Invulblad!D28</f>
        <v>40340.864583333336</v>
      </c>
      <c r="AG47" s="212" t="s">
        <v>29</v>
      </c>
      <c r="AH47" s="212" t="str">
        <f>AH46</f>
        <v>C</v>
      </c>
      <c r="AI47" s="213" t="str">
        <f>Toernooigegevens!F21</f>
        <v>C3</v>
      </c>
      <c r="AJ47" s="212" t="s">
        <v>29</v>
      </c>
      <c r="AK47" s="213" t="str">
        <f>Toernooigegevens!J21</f>
        <v>C4</v>
      </c>
      <c r="AL47" s="212"/>
      <c r="AM47" s="209">
        <f>Invulblad!G28</f>
        <v>1</v>
      </c>
      <c r="AN47" s="212" t="s">
        <v>29</v>
      </c>
      <c r="AO47" s="209">
        <f>Invulblad!I28</f>
        <v>3</v>
      </c>
      <c r="AQ47" s="69" t="e">
        <f t="array" ref="AQ47:BC50">#N/A</f>
        <v>#N/A</v>
      </c>
      <c r="AR47" s="69" t="e">
        <v>#N/A</v>
      </c>
      <c r="AS47" s="69" t="e">
        <v>#N/A</v>
      </c>
      <c r="AT47" s="69" t="e">
        <v>#N/A</v>
      </c>
      <c r="AU47" s="69" t="e">
        <v>#N/A</v>
      </c>
      <c r="AV47" s="69" t="e">
        <v>#N/A</v>
      </c>
      <c r="AW47" s="69" t="e">
        <v>#N/A</v>
      </c>
      <c r="AX47" s="69" t="e">
        <v>#N/A</v>
      </c>
      <c r="AY47" s="69" t="e">
        <v>#N/A</v>
      </c>
      <c r="AZ47" s="69" t="e">
        <v>#N/A</v>
      </c>
      <c r="BA47" s="69" t="e">
        <v>#N/A</v>
      </c>
      <c r="BB47" s="69" t="e">
        <v>#N/A</v>
      </c>
      <c r="BC47" s="69" t="e">
        <v>#N/A</v>
      </c>
      <c r="BE47" s="71" t="str">
        <f t="shared" ref="BE47:BF50" si="4">B47</f>
        <v>C1</v>
      </c>
      <c r="BF47" s="216" t="str">
        <f t="shared" si="4"/>
        <v>Spanje</v>
      </c>
      <c r="BG47" s="64" t="e">
        <f>VALUE(RIGHT(INDEX(AQ47:AQ50,MATCH(BE47,AR47:AR50,0)),1))</f>
        <v>#N/A</v>
      </c>
      <c r="BH47" s="64" t="str">
        <f>IF(ISERROR(BG47),"L",BG47)</f>
        <v>L</v>
      </c>
    </row>
    <row r="48" spans="2:60">
      <c r="B48" s="79" t="str">
        <f>Toernooigegevens!M21</f>
        <v>C2</v>
      </c>
      <c r="C48" s="79" t="str">
        <f>Toernooigegevens!N21</f>
        <v>Italië</v>
      </c>
      <c r="D48" s="79">
        <f>(E48*3)+(F48*1)</f>
        <v>5</v>
      </c>
      <c r="E48" s="79">
        <f>SUMPRODUCT((Invulblad!$F$27:$F$32=C48)*(Invulblad!$M$27:$M$32="1"))+SUMPRODUCT((Invulblad!$J$27:$J$32=C48)*(Invulblad!$M$27:$M$32=2))</f>
        <v>1</v>
      </c>
      <c r="F48" s="79">
        <f>SUMPRODUCT((Invulblad!$F$27:$F$32=C48)*(Invulblad!$M$27:$M$32=3))+SUMPRODUCT((Invulblad!$J$27:$J$32=C48)*(Invulblad!$M$27:$M$32=3))</f>
        <v>2</v>
      </c>
      <c r="G48" s="79">
        <f>SUMPRODUCT((Invulblad!$F$27:$F$32=C48)*(Invulblad!$M$27:$M$32=2))+SUMPRODUCT((Invulblad!$J$27:$J$32=C48)*(Invulblad!$M$27:$M$32="1"))</f>
        <v>0</v>
      </c>
      <c r="H48" s="79">
        <f>SUMIF(Invulblad!$J$27:$J$32,C48,Invulblad!$I$27:$I$32)+SUMIF(Invulblad!$F$27:$F$32,C48,Invulblad!$G$27:$G$32)</f>
        <v>4</v>
      </c>
      <c r="I48" s="79">
        <f>SUMIF(Invulblad!$J$27:$J$32,C48,Invulblad!$G$27:$G$32)+SUMIF(Invulblad!$F$27:$F$32,C48,Invulblad!$I$27:$I$32)</f>
        <v>2</v>
      </c>
      <c r="J48" s="79">
        <f>H48-I48</f>
        <v>2</v>
      </c>
      <c r="M48" s="71">
        <f>AA48</f>
        <v>2</v>
      </c>
      <c r="N48" s="347">
        <f t="shared" ref="N48:N50" si="5">M48</f>
        <v>2</v>
      </c>
      <c r="O48" s="215"/>
      <c r="Q48" s="79">
        <v>3</v>
      </c>
      <c r="R48" s="79" t="str">
        <f>IF(SUM(E48:G48)&gt;0,"Ja","Nee")</f>
        <v>Ja</v>
      </c>
      <c r="S48" s="79">
        <f>IF(COUNTIF(R47:R50,"Ja")=4,-Q48,"")</f>
        <v>-3</v>
      </c>
      <c r="T48" s="79">
        <f>IF(S48&lt;&gt;"",(SUMPRODUCT(--(C48&lt;C47:C50))+1),"")</f>
        <v>3</v>
      </c>
      <c r="U48" s="79" t="str">
        <f>IF(SUM(E48:G48)=3,"Ja","Nee")</f>
        <v>Ja</v>
      </c>
      <c r="V48" s="79">
        <f>D48*$AA$3</f>
        <v>500000</v>
      </c>
      <c r="W48" s="79">
        <f>J48*$AA$4</f>
        <v>2000</v>
      </c>
      <c r="X48" s="79">
        <f>H48*$AA$5</f>
        <v>40</v>
      </c>
      <c r="Y48" s="79">
        <f>SUM(Q48:X48)</f>
        <v>502043</v>
      </c>
      <c r="AA48" s="81">
        <f>RANK(Y48,Y47:Y50)</f>
        <v>2</v>
      </c>
      <c r="AD48" s="209">
        <f>Invulblad!A29</f>
        <v>13</v>
      </c>
      <c r="AE48" s="210">
        <f>Invulblad!C29</f>
        <v>41074</v>
      </c>
      <c r="AF48" s="211">
        <f>Invulblad!D29</f>
        <v>40340.75</v>
      </c>
      <c r="AG48" s="212" t="s">
        <v>29</v>
      </c>
      <c r="AH48" s="212" t="str">
        <f>AH47</f>
        <v>C</v>
      </c>
      <c r="AI48" s="213" t="str">
        <f>Toernooigegevens!F22</f>
        <v>C2</v>
      </c>
      <c r="AJ48" s="212" t="s">
        <v>29</v>
      </c>
      <c r="AK48" s="213" t="str">
        <f>Toernooigegevens!J22</f>
        <v>C4</v>
      </c>
      <c r="AL48" s="212"/>
      <c r="AM48" s="209">
        <f>Invulblad!G29</f>
        <v>1</v>
      </c>
      <c r="AN48" s="212" t="s">
        <v>29</v>
      </c>
      <c r="AO48" s="209">
        <f>Invulblad!I29</f>
        <v>1</v>
      </c>
      <c r="AQ48" s="79" t="e">
        <v>#N/A</v>
      </c>
      <c r="AR48" s="79" t="e">
        <v>#N/A</v>
      </c>
      <c r="AS48" s="79" t="e">
        <v>#N/A</v>
      </c>
      <c r="AT48" s="79" t="e">
        <v>#N/A</v>
      </c>
      <c r="AU48" s="79" t="e">
        <v>#N/A</v>
      </c>
      <c r="AV48" s="79" t="e">
        <v>#N/A</v>
      </c>
      <c r="AW48" s="79" t="e">
        <v>#N/A</v>
      </c>
      <c r="AX48" s="79" t="e">
        <v>#N/A</v>
      </c>
      <c r="AY48" s="79" t="e">
        <v>#N/A</v>
      </c>
      <c r="AZ48" s="79" t="e">
        <v>#N/A</v>
      </c>
      <c r="BA48" s="79" t="e">
        <v>#N/A</v>
      </c>
      <c r="BB48" s="79" t="e">
        <v>#N/A</v>
      </c>
      <c r="BC48" s="79" t="e">
        <v>#N/A</v>
      </c>
      <c r="BE48" s="81" t="str">
        <f t="shared" si="4"/>
        <v>C2</v>
      </c>
      <c r="BF48" s="217" t="str">
        <f t="shared" si="4"/>
        <v>Italië</v>
      </c>
      <c r="BG48" s="74" t="e">
        <f>VALUE(RIGHT(INDEX(AQ47:AQ50,MATCH(BE48,AR47:AR50,0)),1))</f>
        <v>#N/A</v>
      </c>
      <c r="BH48" s="74" t="str">
        <f>IF(ISERROR(BG48),"L",BG48)</f>
        <v>L</v>
      </c>
    </row>
    <row r="49" spans="2:60">
      <c r="B49" s="69" t="str">
        <f>Toernooigegevens!M22</f>
        <v>C3</v>
      </c>
      <c r="C49" s="69" t="str">
        <f>Toernooigegevens!N22</f>
        <v>Ierland</v>
      </c>
      <c r="D49" s="69">
        <f>(E49*3)+(F49*1)</f>
        <v>0</v>
      </c>
      <c r="E49" s="69">
        <f>SUMPRODUCT((Invulblad!$F$27:$F$32=C49)*(Invulblad!$M$27:$M$32="1"))+SUMPRODUCT((Invulblad!$J$27:$J$32=C49)*(Invulblad!$M$27:$M$32=2))</f>
        <v>0</v>
      </c>
      <c r="F49" s="69">
        <f>SUMPRODUCT((Invulblad!$F$27:$F$32=C49)*(Invulblad!$M$27:$M$32=3))+SUMPRODUCT((Invulblad!$J$27:$J$32=C49)*(Invulblad!$M$27:$M$32=3))</f>
        <v>0</v>
      </c>
      <c r="G49" s="69">
        <f>SUMPRODUCT((Invulblad!$F$27:$F$32=C49)*(Invulblad!$M$27:$M$32=2))+SUMPRODUCT((Invulblad!$J$27:$J$32=C49)*(Invulblad!$M$27:$M$32="1"))</f>
        <v>3</v>
      </c>
      <c r="H49" s="69">
        <f>SUMIF(Invulblad!$J$27:$J$32,C49,Invulblad!$I$27:$I$32)+SUMIF(Invulblad!$F$27:$F$32,C49,Invulblad!$G$27:$G$32)</f>
        <v>1</v>
      </c>
      <c r="I49" s="69">
        <f>SUMIF(Invulblad!$J$27:$J$32,C49,Invulblad!$G$27:$G$32)+SUMIF(Invulblad!$F$27:$F$32,C49,Invulblad!$I$27:$I$32)</f>
        <v>9</v>
      </c>
      <c r="J49" s="69">
        <f>H49-I49</f>
        <v>-8</v>
      </c>
      <c r="M49" s="71">
        <f>AA49</f>
        <v>4</v>
      </c>
      <c r="N49" s="346">
        <f t="shared" si="5"/>
        <v>4</v>
      </c>
      <c r="O49" s="215"/>
      <c r="Q49" s="69">
        <v>2</v>
      </c>
      <c r="R49" s="69" t="str">
        <f>IF(SUM(E49:G49)&gt;0,"Ja","Nee")</f>
        <v>Ja</v>
      </c>
      <c r="S49" s="69">
        <f>IF(COUNTIF(R47:R50,"Ja")=4,-Q49,"")</f>
        <v>-2</v>
      </c>
      <c r="T49" s="69">
        <f>IF(S49&lt;&gt;"",(SUMPRODUCT(--(C49&lt;C47:C50))+1),"")</f>
        <v>4</v>
      </c>
      <c r="U49" s="69" t="str">
        <f>IF(SUM(E49:G49)=3,"Ja","Nee")</f>
        <v>Ja</v>
      </c>
      <c r="V49" s="69">
        <f>D49*$AA$3</f>
        <v>0</v>
      </c>
      <c r="W49" s="69">
        <f>J49*$AA$4</f>
        <v>-8000</v>
      </c>
      <c r="X49" s="69">
        <f>H49*$AA$5</f>
        <v>10</v>
      </c>
      <c r="Y49" s="69">
        <f>SUM(Q49:X49)</f>
        <v>-7986</v>
      </c>
      <c r="AA49" s="71">
        <f>RANK(Y49,Y47:Y50)</f>
        <v>4</v>
      </c>
      <c r="AD49" s="209">
        <f>Invulblad!A30</f>
        <v>14</v>
      </c>
      <c r="AE49" s="210">
        <f>Invulblad!C30</f>
        <v>41074</v>
      </c>
      <c r="AF49" s="211">
        <f>Invulblad!D30</f>
        <v>40340.864583333336</v>
      </c>
      <c r="AG49" s="212" t="s">
        <v>29</v>
      </c>
      <c r="AH49" s="212" t="str">
        <f>AH48</f>
        <v>C</v>
      </c>
      <c r="AI49" s="213" t="str">
        <f>Toernooigegevens!F23</f>
        <v>C1</v>
      </c>
      <c r="AJ49" s="212" t="s">
        <v>29</v>
      </c>
      <c r="AK49" s="213" t="str">
        <f>Toernooigegevens!J23</f>
        <v>C3</v>
      </c>
      <c r="AL49" s="212"/>
      <c r="AM49" s="209">
        <f>Invulblad!G30</f>
        <v>4</v>
      </c>
      <c r="AN49" s="212" t="s">
        <v>29</v>
      </c>
      <c r="AO49" s="209">
        <f>Invulblad!I30</f>
        <v>0</v>
      </c>
      <c r="AQ49" s="69" t="e">
        <v>#N/A</v>
      </c>
      <c r="AR49" s="69" t="e">
        <v>#N/A</v>
      </c>
      <c r="AS49" s="69" t="e">
        <v>#N/A</v>
      </c>
      <c r="AT49" s="69" t="e">
        <v>#N/A</v>
      </c>
      <c r="AU49" s="69" t="e">
        <v>#N/A</v>
      </c>
      <c r="AV49" s="69" t="e">
        <v>#N/A</v>
      </c>
      <c r="AW49" s="69" t="e">
        <v>#N/A</v>
      </c>
      <c r="AX49" s="69" t="e">
        <v>#N/A</v>
      </c>
      <c r="AY49" s="69" t="e">
        <v>#N/A</v>
      </c>
      <c r="AZ49" s="69" t="e">
        <v>#N/A</v>
      </c>
      <c r="BA49" s="69" t="e">
        <v>#N/A</v>
      </c>
      <c r="BB49" s="69" t="e">
        <v>#N/A</v>
      </c>
      <c r="BC49" s="69" t="e">
        <v>#N/A</v>
      </c>
      <c r="BE49" s="71" t="str">
        <f t="shared" si="4"/>
        <v>C3</v>
      </c>
      <c r="BF49" s="216" t="str">
        <f t="shared" si="4"/>
        <v>Ierland</v>
      </c>
      <c r="BG49" s="64" t="e">
        <f>VALUE(RIGHT(INDEX(AQ47:AQ50,MATCH(BE49,AR47:AR50,0)),1))</f>
        <v>#N/A</v>
      </c>
      <c r="BH49" s="64" t="str">
        <f>IF(ISERROR(BG49),"L",BG49)</f>
        <v>L</v>
      </c>
    </row>
    <row r="50" spans="2:60">
      <c r="B50" s="79" t="str">
        <f>Toernooigegevens!M23</f>
        <v>C4</v>
      </c>
      <c r="C50" s="79" t="str">
        <f>Toernooigegevens!N23</f>
        <v>Kroatië</v>
      </c>
      <c r="D50" s="79">
        <f>(E50*3)+(F50*1)</f>
        <v>4</v>
      </c>
      <c r="E50" s="79">
        <f>SUMPRODUCT((Invulblad!$F$27:$F$32=C50)*(Invulblad!$M$27:$M$32="1"))+SUMPRODUCT((Invulblad!$J$27:$J$32=C50)*(Invulblad!$M$27:$M$32=2))</f>
        <v>1</v>
      </c>
      <c r="F50" s="79">
        <f>SUMPRODUCT((Invulblad!$F$27:$F$32=C50)*(Invulblad!$M$27:$M$32=3))+SUMPRODUCT((Invulblad!$J$27:$J$32=C50)*(Invulblad!$M$27:$M$32=3))</f>
        <v>1</v>
      </c>
      <c r="G50" s="79">
        <f>SUMPRODUCT((Invulblad!$F$27:$F$32=C50)*(Invulblad!$M$27:$M$32=2))+SUMPRODUCT((Invulblad!$J$27:$J$32=C50)*(Invulblad!$M$27:$M$32="1"))</f>
        <v>1</v>
      </c>
      <c r="H50" s="79">
        <f>SUMIF(Invulblad!$J$27:$J$32,C50,Invulblad!$I$27:$I$32)+SUMIF(Invulblad!$F$27:$F$32,C50,Invulblad!$G$27:$G$32)</f>
        <v>4</v>
      </c>
      <c r="I50" s="79">
        <f>SUMIF(Invulblad!$J$27:$J$32,C50,Invulblad!$G$27:$G$32)+SUMIF(Invulblad!$F$27:$F$32,C50,Invulblad!$I$27:$I$32)</f>
        <v>3</v>
      </c>
      <c r="J50" s="79">
        <f>H50-I50</f>
        <v>1</v>
      </c>
      <c r="M50" s="71">
        <f>AA50</f>
        <v>3</v>
      </c>
      <c r="N50" s="347">
        <f t="shared" si="5"/>
        <v>3</v>
      </c>
      <c r="O50" s="215"/>
      <c r="Q50" s="79">
        <v>1</v>
      </c>
      <c r="R50" s="79" t="str">
        <f>IF(SUM(E50:G50)&gt;0,"Ja","Nee")</f>
        <v>Ja</v>
      </c>
      <c r="S50" s="79">
        <f>IF(COUNTIF(R47:R50,"Ja")=4,-Q50,"")</f>
        <v>-1</v>
      </c>
      <c r="T50" s="79">
        <f>IF(S50&lt;&gt;"",(SUMPRODUCT(--(C50&lt;C47:C50))+1),"")</f>
        <v>2</v>
      </c>
      <c r="U50" s="79" t="str">
        <f>IF(SUM(E50:G50)=3,"Ja","Nee")</f>
        <v>Ja</v>
      </c>
      <c r="V50" s="79">
        <f>D50*$AA$3</f>
        <v>400000</v>
      </c>
      <c r="W50" s="79">
        <f>J50*$AA$4</f>
        <v>1000</v>
      </c>
      <c r="X50" s="79">
        <f>H50*$AA$5</f>
        <v>40</v>
      </c>
      <c r="Y50" s="79">
        <f>SUM(Q50:X50)</f>
        <v>401042</v>
      </c>
      <c r="AA50" s="81">
        <f>RANK(Y50,Y47:Y50)</f>
        <v>3</v>
      </c>
      <c r="AD50" s="209">
        <f>Invulblad!A31</f>
        <v>21</v>
      </c>
      <c r="AE50" s="210">
        <f>Invulblad!C31</f>
        <v>41078</v>
      </c>
      <c r="AF50" s="211">
        <f>Invulblad!D31</f>
        <v>40340.864583333336</v>
      </c>
      <c r="AG50" s="212" t="s">
        <v>29</v>
      </c>
      <c r="AH50" s="212" t="str">
        <f>AH49</f>
        <v>C</v>
      </c>
      <c r="AI50" s="213" t="str">
        <f>Toernooigegevens!F24</f>
        <v>C4</v>
      </c>
      <c r="AJ50" s="212" t="s">
        <v>29</v>
      </c>
      <c r="AK50" s="213" t="str">
        <f>Toernooigegevens!J24</f>
        <v>C1</v>
      </c>
      <c r="AL50" s="212"/>
      <c r="AM50" s="209">
        <f>Invulblad!G31</f>
        <v>0</v>
      </c>
      <c r="AN50" s="212" t="s">
        <v>29</v>
      </c>
      <c r="AO50" s="209">
        <f>Invulblad!I31</f>
        <v>1</v>
      </c>
      <c r="AQ50" s="79" t="e">
        <v>#N/A</v>
      </c>
      <c r="AR50" s="79" t="e">
        <v>#N/A</v>
      </c>
      <c r="AS50" s="79" t="e">
        <v>#N/A</v>
      </c>
      <c r="AT50" s="79" t="e">
        <v>#N/A</v>
      </c>
      <c r="AU50" s="79" t="e">
        <v>#N/A</v>
      </c>
      <c r="AV50" s="79" t="e">
        <v>#N/A</v>
      </c>
      <c r="AW50" s="79" t="e">
        <v>#N/A</v>
      </c>
      <c r="AX50" s="79" t="e">
        <v>#N/A</v>
      </c>
      <c r="AY50" s="79" t="e">
        <v>#N/A</v>
      </c>
      <c r="AZ50" s="79" t="e">
        <v>#N/A</v>
      </c>
      <c r="BA50" s="79" t="e">
        <v>#N/A</v>
      </c>
      <c r="BB50" s="79" t="e">
        <v>#N/A</v>
      </c>
      <c r="BC50" s="79" t="e">
        <v>#N/A</v>
      </c>
      <c r="BE50" s="81" t="str">
        <f t="shared" si="4"/>
        <v>C4</v>
      </c>
      <c r="BF50" s="217" t="str">
        <f t="shared" si="4"/>
        <v>Kroatië</v>
      </c>
      <c r="BG50" s="74" t="e">
        <f>VALUE(RIGHT(INDEX(AQ47:AQ50,MATCH(BE50,AR47:AR50,0)),1))</f>
        <v>#N/A</v>
      </c>
      <c r="BH50" s="74" t="str">
        <f>IF(ISERROR(BG50),"L",BG50)</f>
        <v>L</v>
      </c>
    </row>
    <row r="51" spans="2:60">
      <c r="AD51" s="209">
        <f>Invulblad!A32</f>
        <v>22</v>
      </c>
      <c r="AE51" s="210">
        <f>Invulblad!C32</f>
        <v>41078</v>
      </c>
      <c r="AF51" s="211">
        <f>Invulblad!D32</f>
        <v>40340.864583333336</v>
      </c>
      <c r="AG51" s="212" t="s">
        <v>29</v>
      </c>
      <c r="AH51" s="212" t="str">
        <f>AH50</f>
        <v>C</v>
      </c>
      <c r="AI51" s="213" t="str">
        <f>Toernooigegevens!F25</f>
        <v>C2</v>
      </c>
      <c r="AJ51" s="212" t="s">
        <v>29</v>
      </c>
      <c r="AK51" s="213" t="str">
        <f>Toernooigegevens!J25</f>
        <v>C3</v>
      </c>
      <c r="AL51" s="212"/>
      <c r="AM51" s="209">
        <f>Invulblad!G32</f>
        <v>2</v>
      </c>
      <c r="AN51" s="212" t="s">
        <v>29</v>
      </c>
      <c r="AO51" s="209">
        <f>Invulblad!I32</f>
        <v>0</v>
      </c>
    </row>
    <row r="53" spans="2:60" ht="12.75" hidden="1">
      <c r="AD53" s="218"/>
      <c r="AE53" s="218"/>
      <c r="AH53" s="218"/>
      <c r="AI53" s="218" t="s">
        <v>144</v>
      </c>
      <c r="AJ53" s="219"/>
      <c r="AQ53" s="219"/>
      <c r="AR53" s="219"/>
      <c r="AS53" s="219"/>
      <c r="AT53" s="219"/>
      <c r="AU53" s="219"/>
      <c r="AV53" s="219"/>
      <c r="AW53" s="219"/>
      <c r="AX53" s="219"/>
      <c r="AY53" s="219"/>
      <c r="AZ53" s="219"/>
      <c r="BA53" s="219"/>
      <c r="BB53" s="219"/>
      <c r="BC53" s="219"/>
    </row>
    <row r="54" spans="2:60" ht="12.75" hidden="1">
      <c r="AD54" s="218"/>
      <c r="AE54" s="218"/>
      <c r="AH54" s="219" t="str">
        <f>AH46</f>
        <v>C</v>
      </c>
      <c r="AI54" s="218" t="str">
        <f>Toernooigegevens!M20</f>
        <v>C1</v>
      </c>
      <c r="AQ54" s="219"/>
      <c r="AR54" s="219"/>
      <c r="AS54" s="219"/>
      <c r="AT54" s="219"/>
      <c r="AU54" s="219"/>
      <c r="AV54" s="219"/>
      <c r="AW54" s="219"/>
      <c r="AX54" s="219"/>
      <c r="AY54" s="219"/>
      <c r="AZ54" s="219"/>
      <c r="BA54" s="219"/>
      <c r="BB54" s="219"/>
      <c r="BC54" s="219"/>
    </row>
    <row r="55" spans="2:60" ht="12.75" hidden="1">
      <c r="AD55" s="218"/>
      <c r="AE55" s="218"/>
      <c r="AH55" s="219" t="str">
        <f>AH47</f>
        <v>C</v>
      </c>
      <c r="AI55" s="218" t="str">
        <f>Toernooigegevens!M21</f>
        <v>C2</v>
      </c>
      <c r="AQ55" s="219"/>
      <c r="AR55" s="219"/>
      <c r="AS55" s="219"/>
      <c r="AT55" s="219"/>
      <c r="AU55" s="219"/>
      <c r="AV55" s="219"/>
      <c r="AW55" s="219"/>
      <c r="AX55" s="219"/>
      <c r="AY55" s="219"/>
      <c r="AZ55" s="219"/>
      <c r="BA55" s="219"/>
      <c r="BB55" s="219"/>
      <c r="BC55" s="219"/>
    </row>
    <row r="56" spans="2:60" ht="12.75" hidden="1">
      <c r="AD56" s="218"/>
      <c r="AE56" s="218"/>
      <c r="AH56" s="219" t="str">
        <f>AH48</f>
        <v>C</v>
      </c>
      <c r="AI56" s="218" t="str">
        <f>Toernooigegevens!M22</f>
        <v>C3</v>
      </c>
      <c r="AQ56" s="377"/>
      <c r="AR56" s="377"/>
      <c r="AS56" s="377"/>
      <c r="AT56" s="377"/>
      <c r="AU56" s="377"/>
      <c r="AV56" s="377"/>
      <c r="AW56" s="377"/>
      <c r="AX56" s="377"/>
      <c r="AY56" s="377"/>
      <c r="AZ56" s="377"/>
      <c r="BA56" s="377"/>
      <c r="BB56" s="377"/>
      <c r="BC56" s="377"/>
    </row>
    <row r="57" spans="2:60" ht="12.75" hidden="1">
      <c r="AD57" s="218"/>
      <c r="AE57" s="218"/>
      <c r="AH57" s="219" t="str">
        <f>AH49</f>
        <v>C</v>
      </c>
      <c r="AI57" s="218" t="str">
        <f>Toernooigegevens!M23</f>
        <v>C4</v>
      </c>
      <c r="AQ57" s="377"/>
      <c r="AR57" s="377"/>
      <c r="AS57" s="377"/>
      <c r="AT57" s="377"/>
      <c r="AU57" s="377"/>
      <c r="AV57" s="377"/>
      <c r="AW57" s="377"/>
      <c r="AX57" s="377"/>
      <c r="AY57" s="377"/>
      <c r="AZ57" s="377"/>
      <c r="BA57" s="377"/>
      <c r="BB57" s="377"/>
      <c r="BC57" s="377"/>
    </row>
    <row r="59" spans="2:60"/>
    <row r="60" spans="2:60">
      <c r="Q60" s="206" t="s">
        <v>145</v>
      </c>
      <c r="R60" s="90"/>
      <c r="S60" s="90"/>
      <c r="V60" s="59" t="s">
        <v>127</v>
      </c>
      <c r="W60" s="59" t="s">
        <v>128</v>
      </c>
      <c r="X60" s="59" t="s">
        <v>129</v>
      </c>
    </row>
    <row r="61" spans="2:60">
      <c r="B61" s="207"/>
      <c r="C61" s="207" t="s">
        <v>32</v>
      </c>
      <c r="D61" s="207" t="s">
        <v>131</v>
      </c>
      <c r="E61" s="207" t="s">
        <v>23</v>
      </c>
      <c r="F61" s="207" t="s">
        <v>24</v>
      </c>
      <c r="G61" s="207" t="s">
        <v>25</v>
      </c>
      <c r="H61" s="207" t="s">
        <v>26</v>
      </c>
      <c r="I61" s="207" t="s">
        <v>27</v>
      </c>
      <c r="J61" s="207" t="s">
        <v>28</v>
      </c>
      <c r="M61" s="207" t="s">
        <v>132</v>
      </c>
      <c r="N61" s="207" t="s">
        <v>133</v>
      </c>
      <c r="Q61" s="207" t="str">
        <f>C61</f>
        <v>Groep D</v>
      </c>
      <c r="R61" s="208"/>
      <c r="S61" s="208"/>
      <c r="T61" s="208"/>
      <c r="U61" s="208"/>
      <c r="V61" s="207" t="s">
        <v>134</v>
      </c>
      <c r="W61" s="207" t="s">
        <v>28</v>
      </c>
      <c r="X61" s="207" t="s">
        <v>26</v>
      </c>
      <c r="Y61" s="207" t="s">
        <v>135</v>
      </c>
      <c r="AA61" s="207" t="s">
        <v>132</v>
      </c>
      <c r="AD61" s="209">
        <f>Invulblad!A35</f>
        <v>7</v>
      </c>
      <c r="AE61" s="210">
        <f>Invulblad!C35</f>
        <v>41071</v>
      </c>
      <c r="AF61" s="211">
        <f>Invulblad!D35</f>
        <v>40340.75</v>
      </c>
      <c r="AG61" s="212" t="s">
        <v>29</v>
      </c>
      <c r="AH61" s="212" t="str">
        <f>RIGHT($Q$61,1)</f>
        <v>D</v>
      </c>
      <c r="AI61" s="213" t="str">
        <f>Toernooigegevens!F28</f>
        <v>D3</v>
      </c>
      <c r="AJ61" s="212" t="s">
        <v>29</v>
      </c>
      <c r="AK61" s="213" t="str">
        <f>Toernooigegevens!J28</f>
        <v>D4</v>
      </c>
      <c r="AL61" s="212" t="s">
        <v>136</v>
      </c>
      <c r="AM61" s="209">
        <f>Invulblad!G35</f>
        <v>1</v>
      </c>
      <c r="AN61" s="212" t="s">
        <v>29</v>
      </c>
      <c r="AO61" s="209">
        <f>Invulblad!I35</f>
        <v>1</v>
      </c>
      <c r="AQ61" s="207" t="s">
        <v>137</v>
      </c>
      <c r="AR61" s="208" t="s">
        <v>138</v>
      </c>
      <c r="AS61" s="207" t="s">
        <v>21</v>
      </c>
      <c r="AT61" s="208" t="s">
        <v>23</v>
      </c>
      <c r="AU61" s="208" t="s">
        <v>24</v>
      </c>
      <c r="AV61" s="208" t="s">
        <v>25</v>
      </c>
      <c r="AW61" s="208" t="s">
        <v>139</v>
      </c>
      <c r="AX61" s="208" t="s">
        <v>140</v>
      </c>
      <c r="AY61" s="207" t="s">
        <v>141</v>
      </c>
      <c r="AZ61" s="207" t="s">
        <v>139</v>
      </c>
      <c r="BA61" s="207" t="s">
        <v>142</v>
      </c>
      <c r="BB61" s="207" t="s">
        <v>141</v>
      </c>
      <c r="BC61" s="207" t="s">
        <v>143</v>
      </c>
      <c r="BE61" s="207" t="s">
        <v>138</v>
      </c>
      <c r="BF61" s="207"/>
      <c r="BG61" s="207"/>
      <c r="BH61" s="207" t="s">
        <v>132</v>
      </c>
    </row>
    <row r="62" spans="2:60">
      <c r="B62" s="69" t="str">
        <f>Toernooigegevens!M28</f>
        <v>D1</v>
      </c>
      <c r="C62" s="69" t="str">
        <f>Toernooigegevens!N28</f>
        <v>Oekraïne</v>
      </c>
      <c r="D62" s="69">
        <f>(E62*3)+(F62*1)</f>
        <v>3</v>
      </c>
      <c r="E62" s="69">
        <f>SUMPRODUCT((Invulblad!$F$35:$F$40=C62)*(Invulblad!$M$35:$M$40="1"))+SUMPRODUCT((Invulblad!$J$35:$J$40=C62)*(Invulblad!$M$35:$M$40=2))</f>
        <v>1</v>
      </c>
      <c r="F62" s="69">
        <f>SUMPRODUCT((Invulblad!$F$35:$F$40=C62)*(Invulblad!$M$35:$M$40=3))+SUMPRODUCT((Invulblad!$J$35:$J$40=C62)*(Invulblad!$M$35:$M$40=3))</f>
        <v>0</v>
      </c>
      <c r="G62" s="69">
        <f>SUMPRODUCT((Invulblad!$F$35:$F$40=C62)*(Invulblad!$M$35:$M$40=2))+SUMPRODUCT((Invulblad!$J$35:$J$40=C62)*(Invulblad!$M$35:$M$40="1"))</f>
        <v>2</v>
      </c>
      <c r="H62" s="69">
        <f>SUMIF(Invulblad!$J$35:$J$40,C62,Invulblad!$I$35:$I$40)+SUMIF(Invulblad!$F$35:$F$40,C62,Invulblad!$G$35:$G$40)</f>
        <v>2</v>
      </c>
      <c r="I62" s="69">
        <f>SUMIF(Invulblad!$J$35:$J$40,C62,Invulblad!$G$35:$G$40)+SUMIF(Invulblad!$F$35:$F$40,C62,Invulblad!$I$35:$I$40)</f>
        <v>4</v>
      </c>
      <c r="J62" s="69">
        <f>H62-I62</f>
        <v>-2</v>
      </c>
      <c r="M62" s="71">
        <f>AA62</f>
        <v>4</v>
      </c>
      <c r="N62" s="346">
        <f>M62</f>
        <v>4</v>
      </c>
      <c r="O62" s="215"/>
      <c r="Q62" s="69">
        <v>4</v>
      </c>
      <c r="R62" s="69" t="str">
        <f>IF(SUM(E62:G62)&gt;0,"Ja","Nee")</f>
        <v>Ja</v>
      </c>
      <c r="S62" s="69">
        <f>IF(COUNTIF(R62:R65,"Ja")=4,-Q62,"")</f>
        <v>-4</v>
      </c>
      <c r="T62" s="69">
        <f>IF(S62&lt;&gt;"",(SUMPRODUCT(--(C62&lt;C62:C65))+1),"")</f>
        <v>2</v>
      </c>
      <c r="U62" s="69" t="str">
        <f>IF(SUM(E62:G62)=3,"Ja","Nee")</f>
        <v>Ja</v>
      </c>
      <c r="V62" s="69">
        <f>D62*$AA$3</f>
        <v>300000</v>
      </c>
      <c r="W62" s="69">
        <f>J62*$AA$4</f>
        <v>-2000</v>
      </c>
      <c r="X62" s="69">
        <f>H62*$AA$5</f>
        <v>20</v>
      </c>
      <c r="Y62" s="69">
        <f>SUM(Q62:X62)</f>
        <v>298022</v>
      </c>
      <c r="AA62" s="71">
        <f>RANK(Y62,Y62:Y65)</f>
        <v>4</v>
      </c>
      <c r="AD62" s="209">
        <f>Invulblad!A36</f>
        <v>8</v>
      </c>
      <c r="AE62" s="210">
        <f>Invulblad!C36</f>
        <v>41071</v>
      </c>
      <c r="AF62" s="211">
        <f>Invulblad!D36</f>
        <v>40340.864583333336</v>
      </c>
      <c r="AG62" s="212" t="s">
        <v>29</v>
      </c>
      <c r="AH62" s="212" t="str">
        <f>AH61</f>
        <v>D</v>
      </c>
      <c r="AI62" s="213" t="str">
        <f>Toernooigegevens!F29</f>
        <v>D1</v>
      </c>
      <c r="AJ62" s="212" t="s">
        <v>29</v>
      </c>
      <c r="AK62" s="213" t="str">
        <f>Toernooigegevens!J29</f>
        <v>D2</v>
      </c>
      <c r="AL62" s="212"/>
      <c r="AM62" s="209">
        <f>Invulblad!G36</f>
        <v>2</v>
      </c>
      <c r="AN62" s="212" t="s">
        <v>29</v>
      </c>
      <c r="AO62" s="209">
        <f>Invulblad!I36</f>
        <v>1</v>
      </c>
      <c r="AQ62" s="69" t="e">
        <f t="array" ref="AQ62:BC65">#N/A</f>
        <v>#N/A</v>
      </c>
      <c r="AR62" s="69" t="e">
        <v>#N/A</v>
      </c>
      <c r="AS62" s="69" t="e">
        <v>#N/A</v>
      </c>
      <c r="AT62" s="69" t="e">
        <v>#N/A</v>
      </c>
      <c r="AU62" s="69" t="e">
        <v>#N/A</v>
      </c>
      <c r="AV62" s="69" t="e">
        <v>#N/A</v>
      </c>
      <c r="AW62" s="69" t="e">
        <v>#N/A</v>
      </c>
      <c r="AX62" s="69" t="e">
        <v>#N/A</v>
      </c>
      <c r="AY62" s="69" t="e">
        <v>#N/A</v>
      </c>
      <c r="AZ62" s="69" t="e">
        <v>#N/A</v>
      </c>
      <c r="BA62" s="69" t="e">
        <v>#N/A</v>
      </c>
      <c r="BB62" s="69" t="e">
        <v>#N/A</v>
      </c>
      <c r="BC62" s="69" t="e">
        <v>#N/A</v>
      </c>
      <c r="BE62" s="71" t="str">
        <f t="shared" ref="BE62:BF65" si="6">B62</f>
        <v>D1</v>
      </c>
      <c r="BF62" s="216" t="str">
        <f t="shared" si="6"/>
        <v>Oekraïne</v>
      </c>
      <c r="BG62" s="64" t="e">
        <f>VALUE(RIGHT(INDEX(AQ62:AQ65,MATCH(BE62,AR62:AR65,0)),1))</f>
        <v>#N/A</v>
      </c>
      <c r="BH62" s="64" t="str">
        <f>IF(ISERROR(BG62),"L",BG62)</f>
        <v>L</v>
      </c>
    </row>
    <row r="63" spans="2:60">
      <c r="B63" s="79" t="str">
        <f>Toernooigegevens!M29</f>
        <v>D2</v>
      </c>
      <c r="C63" s="79" t="str">
        <f>Toernooigegevens!N29</f>
        <v>Zweden</v>
      </c>
      <c r="D63" s="79">
        <f>(E63*3)+(F63*1)</f>
        <v>3</v>
      </c>
      <c r="E63" s="79">
        <f>SUMPRODUCT((Invulblad!$F$35:$F$40=C63)*(Invulblad!$M$35:$M$40="1"))+SUMPRODUCT((Invulblad!$J$35:$J$40=C63)*(Invulblad!$M$35:$M$40=2))</f>
        <v>1</v>
      </c>
      <c r="F63" s="79">
        <f>SUMPRODUCT((Invulblad!$F$35:$F$40=C63)*(Invulblad!$M$35:$M$40=3))+SUMPRODUCT((Invulblad!$J$35:$J$40=C63)*(Invulblad!$M$35:$M$40=3))</f>
        <v>0</v>
      </c>
      <c r="G63" s="79">
        <f>SUMPRODUCT((Invulblad!$F$35:$F$40=C63)*(Invulblad!$M$35:$M$40=2))+SUMPRODUCT((Invulblad!$J$35:$J$40=C63)*(Invulblad!$M$35:$M$40="1"))</f>
        <v>2</v>
      </c>
      <c r="H63" s="79">
        <f>SUMIF(Invulblad!$J$35:$J$40,C63,Invulblad!$I$35:$I$40)+SUMIF(Invulblad!$F$35:$F$40,C63,Invulblad!$G$35:$G$40)</f>
        <v>5</v>
      </c>
      <c r="I63" s="79">
        <f>SUMIF(Invulblad!$J$35:$J$40,C63,Invulblad!$G$35:$G$40)+SUMIF(Invulblad!$F$35:$F$40,C63,Invulblad!$I$35:$I$40)</f>
        <v>5</v>
      </c>
      <c r="J63" s="79">
        <f>H63-I63</f>
        <v>0</v>
      </c>
      <c r="M63" s="71">
        <f>AA63</f>
        <v>3</v>
      </c>
      <c r="N63" s="347">
        <f t="shared" ref="N63:N65" si="7">M63</f>
        <v>3</v>
      </c>
      <c r="O63" s="215"/>
      <c r="Q63" s="79">
        <v>3</v>
      </c>
      <c r="R63" s="79" t="str">
        <f>IF(SUM(E63:G63)&gt;0,"Ja","Nee")</f>
        <v>Ja</v>
      </c>
      <c r="S63" s="79">
        <f>IF(COUNTIF(R62:R65,"Ja")=4,-Q63,"")</f>
        <v>-3</v>
      </c>
      <c r="T63" s="79">
        <f>IF(S63&lt;&gt;"",(SUMPRODUCT(--(C63&lt;C62:C65))+1),"")</f>
        <v>1</v>
      </c>
      <c r="U63" s="79" t="str">
        <f>IF(SUM(E63:G63)=3,"Ja","Nee")</f>
        <v>Ja</v>
      </c>
      <c r="V63" s="79">
        <f>D63*$AA$3</f>
        <v>300000</v>
      </c>
      <c r="W63" s="79">
        <f>J63*$AA$4</f>
        <v>0</v>
      </c>
      <c r="X63" s="79">
        <f>H63*$AA$5</f>
        <v>50</v>
      </c>
      <c r="Y63" s="79">
        <f>SUM(Q63:X63)</f>
        <v>300051</v>
      </c>
      <c r="AA63" s="81">
        <f>RANK(Y63,Y62:Y65)</f>
        <v>3</v>
      </c>
      <c r="AD63" s="209">
        <f>Invulblad!A37</f>
        <v>15</v>
      </c>
      <c r="AE63" s="210">
        <f>Invulblad!C37</f>
        <v>41075</v>
      </c>
      <c r="AF63" s="211">
        <f>Invulblad!D37</f>
        <v>40340.864583333336</v>
      </c>
      <c r="AG63" s="212" t="s">
        <v>29</v>
      </c>
      <c r="AH63" s="212" t="str">
        <f>AH62</f>
        <v>D</v>
      </c>
      <c r="AI63" s="213" t="str">
        <f>Toernooigegevens!F30</f>
        <v>D2</v>
      </c>
      <c r="AJ63" s="212" t="s">
        <v>29</v>
      </c>
      <c r="AK63" s="213" t="str">
        <f>Toernooigegevens!J30</f>
        <v>D4</v>
      </c>
      <c r="AL63" s="212"/>
      <c r="AM63" s="209">
        <f>Invulblad!G37</f>
        <v>2</v>
      </c>
      <c r="AN63" s="212" t="s">
        <v>29</v>
      </c>
      <c r="AO63" s="209">
        <f>Invulblad!I37</f>
        <v>3</v>
      </c>
      <c r="AQ63" s="79" t="e">
        <v>#N/A</v>
      </c>
      <c r="AR63" s="79" t="e">
        <v>#N/A</v>
      </c>
      <c r="AS63" s="79" t="e">
        <v>#N/A</v>
      </c>
      <c r="AT63" s="79" t="e">
        <v>#N/A</v>
      </c>
      <c r="AU63" s="79" t="e">
        <v>#N/A</v>
      </c>
      <c r="AV63" s="79" t="e">
        <v>#N/A</v>
      </c>
      <c r="AW63" s="79" t="e">
        <v>#N/A</v>
      </c>
      <c r="AX63" s="79" t="e">
        <v>#N/A</v>
      </c>
      <c r="AY63" s="79" t="e">
        <v>#N/A</v>
      </c>
      <c r="AZ63" s="79" t="e">
        <v>#N/A</v>
      </c>
      <c r="BA63" s="79" t="e">
        <v>#N/A</v>
      </c>
      <c r="BB63" s="79" t="e">
        <v>#N/A</v>
      </c>
      <c r="BC63" s="79" t="e">
        <v>#N/A</v>
      </c>
      <c r="BE63" s="81" t="str">
        <f t="shared" si="6"/>
        <v>D2</v>
      </c>
      <c r="BF63" s="217" t="str">
        <f t="shared" si="6"/>
        <v>Zweden</v>
      </c>
      <c r="BG63" s="74" t="e">
        <f>VALUE(RIGHT(INDEX(AQ62:AQ65,MATCH(BE63,AR62:AR65,0)),1))</f>
        <v>#N/A</v>
      </c>
      <c r="BH63" s="74" t="str">
        <f>IF(ISERROR(BG63),"L",BG63)</f>
        <v>L</v>
      </c>
    </row>
    <row r="64" spans="2:60">
      <c r="B64" s="69" t="str">
        <f>Toernooigegevens!M30</f>
        <v>D3</v>
      </c>
      <c r="C64" s="69" t="str">
        <f>Toernooigegevens!N30</f>
        <v>Frankrijk</v>
      </c>
      <c r="D64" s="69">
        <f>(E64*3)+(F64*1)</f>
        <v>4</v>
      </c>
      <c r="E64" s="69">
        <f>SUMPRODUCT((Invulblad!$F$35:$F$40=C64)*(Invulblad!$M$35:$M$40="1"))+SUMPRODUCT((Invulblad!$J$35:$J$40=C64)*(Invulblad!$M$35:$M$40=2))</f>
        <v>1</v>
      </c>
      <c r="F64" s="69">
        <f>SUMPRODUCT((Invulblad!$F$35:$F$40=C64)*(Invulblad!$M$35:$M$40=3))+SUMPRODUCT((Invulblad!$J$35:$J$40=C64)*(Invulblad!$M$35:$M$40=3))</f>
        <v>1</v>
      </c>
      <c r="G64" s="69">
        <f>SUMPRODUCT((Invulblad!$F$35:$F$40=C64)*(Invulblad!$M$35:$M$40=2))+SUMPRODUCT((Invulblad!$J$35:$J$40=C64)*(Invulblad!$M$35:$M$40="1"))</f>
        <v>1</v>
      </c>
      <c r="H64" s="69">
        <f>SUMIF(Invulblad!$J$35:$J$40,C64,Invulblad!$I$35:$I$40)+SUMIF(Invulblad!$F$35:$F$40,C64,Invulblad!$G$35:$G$40)</f>
        <v>3</v>
      </c>
      <c r="I64" s="69">
        <f>SUMIF(Invulblad!$J$35:$J$40,C64,Invulblad!$G$35:$G$40)+SUMIF(Invulblad!$F$35:$F$40,C64,Invulblad!$I$35:$I$40)</f>
        <v>3</v>
      </c>
      <c r="J64" s="69">
        <f>H64-I64</f>
        <v>0</v>
      </c>
      <c r="M64" s="71">
        <f>AA64</f>
        <v>2</v>
      </c>
      <c r="N64" s="346">
        <f t="shared" si="7"/>
        <v>2</v>
      </c>
      <c r="O64" s="215"/>
      <c r="Q64" s="69">
        <v>2</v>
      </c>
      <c r="R64" s="69" t="str">
        <f>IF(SUM(E64:G64)&gt;0,"Ja","Nee")</f>
        <v>Ja</v>
      </c>
      <c r="S64" s="69">
        <f>IF(COUNTIF(R62:R65,"Ja")=4,-Q64,"")</f>
        <v>-2</v>
      </c>
      <c r="T64" s="69">
        <f>IF(S64&lt;&gt;"",(SUMPRODUCT(--(C64&lt;C62:C65))+1),"")</f>
        <v>3</v>
      </c>
      <c r="U64" s="69" t="str">
        <f>IF(SUM(E64:G64)=3,"Ja","Nee")</f>
        <v>Ja</v>
      </c>
      <c r="V64" s="69">
        <f>D64*$AA$3</f>
        <v>400000</v>
      </c>
      <c r="W64" s="69">
        <f>J64*$AA$4</f>
        <v>0</v>
      </c>
      <c r="X64" s="69">
        <f>H64*$AA$5</f>
        <v>30</v>
      </c>
      <c r="Y64" s="69">
        <f>SUM(Q64:X64)</f>
        <v>400033</v>
      </c>
      <c r="AA64" s="71">
        <f>RANK(Y64,Y62:Y65)</f>
        <v>2</v>
      </c>
      <c r="AD64" s="209">
        <f>Invulblad!A38</f>
        <v>16</v>
      </c>
      <c r="AE64" s="210">
        <f>Invulblad!C38</f>
        <v>41075</v>
      </c>
      <c r="AF64" s="211">
        <f>Invulblad!D38</f>
        <v>40340.75</v>
      </c>
      <c r="AG64" s="212" t="s">
        <v>29</v>
      </c>
      <c r="AH64" s="212" t="str">
        <f>AH63</f>
        <v>D</v>
      </c>
      <c r="AI64" s="213" t="str">
        <f>Toernooigegevens!F31</f>
        <v>D1</v>
      </c>
      <c r="AJ64" s="212" t="s">
        <v>29</v>
      </c>
      <c r="AK64" s="213" t="str">
        <f>Toernooigegevens!J31</f>
        <v>D3</v>
      </c>
      <c r="AL64" s="212"/>
      <c r="AM64" s="209">
        <f>Invulblad!G38</f>
        <v>0</v>
      </c>
      <c r="AN64" s="212" t="s">
        <v>29</v>
      </c>
      <c r="AO64" s="209">
        <f>Invulblad!I38</f>
        <v>2</v>
      </c>
      <c r="AQ64" s="69" t="e">
        <v>#N/A</v>
      </c>
      <c r="AR64" s="69" t="e">
        <v>#N/A</v>
      </c>
      <c r="AS64" s="69" t="e">
        <v>#N/A</v>
      </c>
      <c r="AT64" s="69" t="e">
        <v>#N/A</v>
      </c>
      <c r="AU64" s="69" t="e">
        <v>#N/A</v>
      </c>
      <c r="AV64" s="69" t="e">
        <v>#N/A</v>
      </c>
      <c r="AW64" s="69" t="e">
        <v>#N/A</v>
      </c>
      <c r="AX64" s="69" t="e">
        <v>#N/A</v>
      </c>
      <c r="AY64" s="69" t="e">
        <v>#N/A</v>
      </c>
      <c r="AZ64" s="69" t="e">
        <v>#N/A</v>
      </c>
      <c r="BA64" s="69" t="e">
        <v>#N/A</v>
      </c>
      <c r="BB64" s="69" t="e">
        <v>#N/A</v>
      </c>
      <c r="BC64" s="69" t="e">
        <v>#N/A</v>
      </c>
      <c r="BE64" s="71" t="str">
        <f t="shared" si="6"/>
        <v>D3</v>
      </c>
      <c r="BF64" s="216" t="str">
        <f t="shared" si="6"/>
        <v>Frankrijk</v>
      </c>
      <c r="BG64" s="64" t="e">
        <f>VALUE(RIGHT(INDEX(AQ62:AQ65,MATCH(BE64,AR62:AR65,0)),1))</f>
        <v>#N/A</v>
      </c>
      <c r="BH64" s="64" t="str">
        <f>IF(ISERROR(BG64),"L",BG64)</f>
        <v>L</v>
      </c>
    </row>
    <row r="65" spans="2:60">
      <c r="B65" s="79" t="str">
        <f>Toernooigegevens!M31</f>
        <v>D4</v>
      </c>
      <c r="C65" s="79" t="str">
        <f>Toernooigegevens!N31</f>
        <v>Engeland</v>
      </c>
      <c r="D65" s="79">
        <f>(E65*3)+(F65*1)</f>
        <v>7</v>
      </c>
      <c r="E65" s="79">
        <f>SUMPRODUCT((Invulblad!$F$35:$F$40=C65)*(Invulblad!$M$35:$M$40="1"))+SUMPRODUCT((Invulblad!$J$35:$J$40=C65)*(Invulblad!$M$35:$M$40=2))</f>
        <v>2</v>
      </c>
      <c r="F65" s="79">
        <f>SUMPRODUCT((Invulblad!$F$35:$F$40=C65)*(Invulblad!$M$35:$M$40=3))+SUMPRODUCT((Invulblad!$J$35:$J$40=C65)*(Invulblad!$M$35:$M$40=3))</f>
        <v>1</v>
      </c>
      <c r="G65" s="79">
        <f>SUMPRODUCT((Invulblad!$F$35:$F$40=C65)*(Invulblad!$M$35:$M$40=2))+SUMPRODUCT((Invulblad!$J$35:$J$40=C65)*(Invulblad!$M$35:$M$40="1"))</f>
        <v>0</v>
      </c>
      <c r="H65" s="79">
        <f>SUMIF(Invulblad!$J$35:$J$40,C65,Invulblad!$I$35:$I$40)+SUMIF(Invulblad!$F$35:$F$40,C65,Invulblad!$G$35:$G$40)</f>
        <v>5</v>
      </c>
      <c r="I65" s="79">
        <f>SUMIF(Invulblad!$J$35:$J$40,C65,Invulblad!$G$35:$G$40)+SUMIF(Invulblad!$F$35:$F$40,C65,Invulblad!$I$35:$I$40)</f>
        <v>3</v>
      </c>
      <c r="J65" s="79">
        <f>H65-I65</f>
        <v>2</v>
      </c>
      <c r="M65" s="71">
        <f>AA65</f>
        <v>1</v>
      </c>
      <c r="N65" s="347">
        <f t="shared" si="7"/>
        <v>1</v>
      </c>
      <c r="O65" s="215"/>
      <c r="Q65" s="79">
        <v>1</v>
      </c>
      <c r="R65" s="79" t="str">
        <f>IF(SUM(E65:G65)&gt;0,"Ja","Nee")</f>
        <v>Ja</v>
      </c>
      <c r="S65" s="79">
        <f>IF(COUNTIF(R62:R65,"Ja")=4,-Q65,"")</f>
        <v>-1</v>
      </c>
      <c r="T65" s="79">
        <f>IF(S65&lt;&gt;"",(SUMPRODUCT(--(C65&lt;C62:C65))+1),"")</f>
        <v>4</v>
      </c>
      <c r="U65" s="79" t="str">
        <f>IF(SUM(E65:G65)=3,"Ja","Nee")</f>
        <v>Ja</v>
      </c>
      <c r="V65" s="79">
        <f>D65*$AA$3</f>
        <v>700000</v>
      </c>
      <c r="W65" s="79">
        <f>J65*$AA$4</f>
        <v>2000</v>
      </c>
      <c r="X65" s="79">
        <f>H65*$AA$5</f>
        <v>50</v>
      </c>
      <c r="Y65" s="79">
        <f>SUM(Q65:X65)</f>
        <v>702054</v>
      </c>
      <c r="AA65" s="81">
        <f>RANK(Y65,Y62:Y65)</f>
        <v>1</v>
      </c>
      <c r="AD65" s="209">
        <f>Invulblad!A39</f>
        <v>23</v>
      </c>
      <c r="AE65" s="210">
        <f>Invulblad!C39</f>
        <v>41079</v>
      </c>
      <c r="AF65" s="211">
        <f>Invulblad!D39</f>
        <v>40340.864583333336</v>
      </c>
      <c r="AG65" s="212" t="s">
        <v>29</v>
      </c>
      <c r="AH65" s="212" t="str">
        <f>AH64</f>
        <v>D</v>
      </c>
      <c r="AI65" s="213" t="str">
        <f>Toernooigegevens!F32</f>
        <v>D4</v>
      </c>
      <c r="AJ65" s="212" t="s">
        <v>29</v>
      </c>
      <c r="AK65" s="213" t="str">
        <f>Toernooigegevens!J32</f>
        <v>D1</v>
      </c>
      <c r="AL65" s="212"/>
      <c r="AM65" s="209">
        <f>Invulblad!G39</f>
        <v>1</v>
      </c>
      <c r="AN65" s="212" t="s">
        <v>29</v>
      </c>
      <c r="AO65" s="209">
        <f>Invulblad!I39</f>
        <v>0</v>
      </c>
      <c r="AQ65" s="79" t="e">
        <v>#N/A</v>
      </c>
      <c r="AR65" s="79" t="e">
        <v>#N/A</v>
      </c>
      <c r="AS65" s="79" t="e">
        <v>#N/A</v>
      </c>
      <c r="AT65" s="79" t="e">
        <v>#N/A</v>
      </c>
      <c r="AU65" s="79" t="e">
        <v>#N/A</v>
      </c>
      <c r="AV65" s="79" t="e">
        <v>#N/A</v>
      </c>
      <c r="AW65" s="79" t="e">
        <v>#N/A</v>
      </c>
      <c r="AX65" s="79" t="e">
        <v>#N/A</v>
      </c>
      <c r="AY65" s="79" t="e">
        <v>#N/A</v>
      </c>
      <c r="AZ65" s="79" t="e">
        <v>#N/A</v>
      </c>
      <c r="BA65" s="79" t="e">
        <v>#N/A</v>
      </c>
      <c r="BB65" s="79" t="e">
        <v>#N/A</v>
      </c>
      <c r="BC65" s="79" t="e">
        <v>#N/A</v>
      </c>
      <c r="BE65" s="81" t="str">
        <f t="shared" si="6"/>
        <v>D4</v>
      </c>
      <c r="BF65" s="217" t="str">
        <f t="shared" si="6"/>
        <v>Engeland</v>
      </c>
      <c r="BG65" s="74" t="e">
        <f>VALUE(RIGHT(INDEX(AQ62:AQ65,MATCH(BE65,AR62:AR65,0)),1))</f>
        <v>#N/A</v>
      </c>
      <c r="BH65" s="74" t="str">
        <f>IF(ISERROR(BG65),"L",BG65)</f>
        <v>L</v>
      </c>
    </row>
    <row r="66" spans="2:60">
      <c r="AD66" s="209">
        <f>Invulblad!A40</f>
        <v>24</v>
      </c>
      <c r="AE66" s="210">
        <f>Invulblad!C40</f>
        <v>41079</v>
      </c>
      <c r="AF66" s="211">
        <f>Invulblad!D40</f>
        <v>40340.864583333336</v>
      </c>
      <c r="AG66" s="212" t="s">
        <v>29</v>
      </c>
      <c r="AH66" s="212" t="str">
        <f>AH65</f>
        <v>D</v>
      </c>
      <c r="AI66" s="213" t="str">
        <f>Toernooigegevens!F33</f>
        <v>D2</v>
      </c>
      <c r="AJ66" s="212" t="s">
        <v>29</v>
      </c>
      <c r="AK66" s="213" t="str">
        <f>Toernooigegevens!J33</f>
        <v>D3</v>
      </c>
      <c r="AL66" s="212"/>
      <c r="AM66" s="209">
        <f>Invulblad!G40</f>
        <v>2</v>
      </c>
      <c r="AN66" s="212" t="s">
        <v>29</v>
      </c>
      <c r="AO66" s="209">
        <f>Invulblad!I40</f>
        <v>0</v>
      </c>
    </row>
    <row r="67" spans="2:60"/>
    <row r="68" spans="2:60" ht="12.75">
      <c r="AD68" s="218"/>
      <c r="AE68" s="218"/>
      <c r="AH68" s="218"/>
      <c r="AI68" s="218" t="s">
        <v>144</v>
      </c>
      <c r="AJ68" s="219"/>
      <c r="AQ68" s="219"/>
      <c r="AR68" s="219"/>
      <c r="AS68" s="219"/>
      <c r="AT68" s="219"/>
      <c r="AU68" s="219"/>
      <c r="AV68" s="219"/>
      <c r="AW68" s="219"/>
      <c r="AX68" s="219"/>
      <c r="AY68" s="219"/>
      <c r="AZ68" s="219"/>
      <c r="BA68" s="219"/>
      <c r="BB68" s="219"/>
      <c r="BC68" s="219"/>
    </row>
    <row r="69" spans="2:60" ht="12.75">
      <c r="AD69" s="218"/>
      <c r="AE69" s="218"/>
      <c r="AH69" s="219" t="str">
        <f>AH61</f>
        <v>D</v>
      </c>
      <c r="AI69" s="218" t="str">
        <f>Toernooigegevens!M28</f>
        <v>D1</v>
      </c>
      <c r="AQ69" s="219"/>
      <c r="AR69" s="219"/>
      <c r="AS69" s="219"/>
      <c r="AT69" s="219"/>
      <c r="AU69" s="219"/>
      <c r="AV69" s="219"/>
      <c r="AW69" s="219"/>
      <c r="AX69" s="219"/>
      <c r="AY69" s="219"/>
      <c r="AZ69" s="219"/>
      <c r="BA69" s="219"/>
      <c r="BB69" s="219"/>
      <c r="BC69" s="219"/>
    </row>
    <row r="70" spans="2:60" ht="12.75">
      <c r="AD70" s="218"/>
      <c r="AE70" s="218"/>
      <c r="AH70" s="219" t="str">
        <f>AH62</f>
        <v>D</v>
      </c>
      <c r="AI70" s="218" t="str">
        <f>Toernooigegevens!M29</f>
        <v>D2</v>
      </c>
      <c r="AQ70" s="219"/>
      <c r="AR70" s="219"/>
      <c r="AS70" s="219"/>
      <c r="AT70" s="219"/>
      <c r="AU70" s="219"/>
      <c r="AV70" s="219"/>
      <c r="AW70" s="219"/>
      <c r="AX70" s="219"/>
      <c r="AY70" s="219"/>
      <c r="AZ70" s="219"/>
      <c r="BA70" s="219"/>
      <c r="BB70" s="219"/>
      <c r="BC70" s="219"/>
    </row>
    <row r="71" spans="2:60" ht="12.75">
      <c r="AD71" s="218"/>
      <c r="AE71" s="218"/>
      <c r="AH71" s="219" t="str">
        <f>AH63</f>
        <v>D</v>
      </c>
      <c r="AI71" s="218" t="str">
        <f>Toernooigegevens!M30</f>
        <v>D3</v>
      </c>
      <c r="AQ71" s="377"/>
      <c r="AR71" s="377"/>
      <c r="AS71" s="377"/>
      <c r="AT71" s="377"/>
      <c r="AU71" s="377"/>
      <c r="AV71" s="377"/>
      <c r="AW71" s="377"/>
      <c r="AX71" s="377"/>
      <c r="AY71" s="377"/>
      <c r="AZ71" s="377"/>
      <c r="BA71" s="377"/>
      <c r="BB71" s="377"/>
      <c r="BC71" s="377"/>
    </row>
    <row r="72" spans="2:60" ht="12.75">
      <c r="AD72" s="218"/>
      <c r="AE72" s="218"/>
      <c r="AH72" s="219" t="str">
        <f>AH64</f>
        <v>D</v>
      </c>
      <c r="AI72" s="218" t="str">
        <f>Toernooigegevens!M31</f>
        <v>D4</v>
      </c>
      <c r="AQ72" s="377"/>
      <c r="AR72" s="377"/>
      <c r="AS72" s="377"/>
      <c r="AT72" s="377"/>
      <c r="AU72" s="377"/>
      <c r="AV72" s="377"/>
      <c r="AW72" s="377"/>
      <c r="AX72" s="377"/>
      <c r="AY72" s="377"/>
      <c r="AZ72" s="377"/>
      <c r="BA72" s="377"/>
      <c r="BB72" s="377"/>
      <c r="BC72" s="377"/>
    </row>
    <row r="73" spans="2:60"/>
    <row r="74" spans="2:60"/>
    <row r="75" spans="2:60"/>
    <row r="76" spans="2:60"/>
    <row r="77" spans="2:60"/>
    <row r="78" spans="2:60"/>
    <row r="79" spans="2:60"/>
    <row r="80" spans="2:6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sheetData>
  <sheetProtection sheet="1" objects="1" scenarios="1" selectLockedCells="1"/>
  <mergeCells count="9">
    <mergeCell ref="AQ56:BC56"/>
    <mergeCell ref="AQ57:BC57"/>
    <mergeCell ref="AQ71:BC71"/>
    <mergeCell ref="AQ72:BC72"/>
    <mergeCell ref="Z2:AA2"/>
    <mergeCell ref="AQ26:BC26"/>
    <mergeCell ref="AQ27:BC27"/>
    <mergeCell ref="AQ41:BC41"/>
    <mergeCell ref="AQ42:BC42"/>
  </mergeCells>
  <conditionalFormatting sqref="M17:M20 M32:M35 M47:M50 M62:M65">
    <cfRule type="cellIs" dxfId="0" priority="1" stopIfTrue="1" operator="equal">
      <formula>"L"</formula>
    </cfRule>
  </conditionalFormatting>
  <pageMargins left="0.75" right="0.75" top="1" bottom="1" header="0.51180555555555551" footer="0.51180555555555551"/>
  <pageSetup paperSize="9" firstPageNumber="0" orientation="portrait" horizontalDpi="300" verticalDpi="300"/>
  <headerFooter alignWithMargins="0"/>
  <drawing r:id="rId1"/>
  <legacyDrawing r:id="rId2"/>
</worksheet>
</file>

<file path=xl/worksheets/sheet8.xml><?xml version="1.0" encoding="utf-8"?>
<worksheet xmlns="http://schemas.openxmlformats.org/spreadsheetml/2006/main" xmlns:r="http://schemas.openxmlformats.org/officeDocument/2006/relationships">
  <sheetPr codeName="Blad8">
    <tabColor rgb="FF00B050"/>
  </sheetPr>
  <dimension ref="A1:W38"/>
  <sheetViews>
    <sheetView topLeftCell="A25" workbookViewId="0">
      <selection activeCell="B39" sqref="B39"/>
    </sheetView>
  </sheetViews>
  <sheetFormatPr defaultRowHeight="12.75"/>
  <cols>
    <col min="1" max="1" width="4.7109375" customWidth="1"/>
    <col min="3" max="3" width="3.7109375" customWidth="1"/>
  </cols>
  <sheetData>
    <row r="1" spans="1:4">
      <c r="A1" t="s">
        <v>183</v>
      </c>
      <c r="B1" t="s">
        <v>184</v>
      </c>
      <c r="C1">
        <v>1</v>
      </c>
      <c r="D1" t="s">
        <v>185</v>
      </c>
    </row>
    <row r="2" spans="1:4">
      <c r="C2">
        <v>2</v>
      </c>
      <c r="D2" t="s">
        <v>186</v>
      </c>
    </row>
    <row r="3" spans="1:4">
      <c r="C3">
        <v>3</v>
      </c>
      <c r="D3" t="s">
        <v>187</v>
      </c>
    </row>
    <row r="4" spans="1:4">
      <c r="C4">
        <v>4</v>
      </c>
      <c r="D4" t="s">
        <v>188</v>
      </c>
    </row>
    <row r="5" spans="1:4">
      <c r="C5">
        <v>5</v>
      </c>
      <c r="D5" t="s">
        <v>189</v>
      </c>
    </row>
    <row r="6" spans="1:4">
      <c r="C6">
        <v>6</v>
      </c>
      <c r="D6" t="s">
        <v>190</v>
      </c>
    </row>
    <row r="7" spans="1:4">
      <c r="C7" s="255">
        <v>7</v>
      </c>
      <c r="D7" s="254" t="s">
        <v>198</v>
      </c>
    </row>
    <row r="9" spans="1:4">
      <c r="A9" t="s">
        <v>192</v>
      </c>
      <c r="B9" t="s">
        <v>191</v>
      </c>
      <c r="C9">
        <v>1</v>
      </c>
      <c r="D9" t="s">
        <v>202</v>
      </c>
    </row>
    <row r="10" spans="1:4">
      <c r="C10">
        <v>3</v>
      </c>
      <c r="D10" t="s">
        <v>195</v>
      </c>
    </row>
    <row r="11" spans="1:4">
      <c r="D11" s="253" t="s">
        <v>196</v>
      </c>
    </row>
    <row r="12" spans="1:4">
      <c r="C12">
        <v>4</v>
      </c>
      <c r="D12" t="s">
        <v>213</v>
      </c>
    </row>
    <row r="13" spans="1:4">
      <c r="C13" s="255">
        <v>7</v>
      </c>
      <c r="D13" s="254" t="s">
        <v>199</v>
      </c>
    </row>
    <row r="15" spans="1:4">
      <c r="A15" t="s">
        <v>194</v>
      </c>
      <c r="B15" t="s">
        <v>184</v>
      </c>
      <c r="C15">
        <v>1</v>
      </c>
      <c r="D15" t="s">
        <v>193</v>
      </c>
    </row>
    <row r="16" spans="1:4">
      <c r="C16">
        <v>3</v>
      </c>
      <c r="D16" t="s">
        <v>201</v>
      </c>
    </row>
    <row r="17" spans="1:14">
      <c r="C17">
        <v>4</v>
      </c>
      <c r="D17" t="s">
        <v>214</v>
      </c>
    </row>
    <row r="18" spans="1:14">
      <c r="C18" s="254">
        <v>7</v>
      </c>
      <c r="D18" s="254" t="s">
        <v>200</v>
      </c>
    </row>
    <row r="19" spans="1:14">
      <c r="C19" s="257">
        <v>8</v>
      </c>
      <c r="D19" t="s">
        <v>215</v>
      </c>
    </row>
    <row r="20" spans="1:14">
      <c r="A20" t="s">
        <v>217</v>
      </c>
      <c r="B20" t="s">
        <v>184</v>
      </c>
      <c r="C20" s="257"/>
      <c r="D20" t="s">
        <v>218</v>
      </c>
      <c r="E20" s="257"/>
      <c r="F20" s="257"/>
      <c r="G20" s="257"/>
      <c r="H20" s="257"/>
      <c r="I20" s="257"/>
      <c r="J20" s="257"/>
      <c r="K20" s="257"/>
      <c r="L20" s="257"/>
      <c r="M20" s="257"/>
      <c r="N20" s="257"/>
    </row>
    <row r="21" spans="1:14">
      <c r="C21" s="257"/>
      <c r="D21" s="257"/>
      <c r="E21" s="257"/>
      <c r="F21" s="257"/>
      <c r="G21" s="257"/>
      <c r="H21" s="257"/>
      <c r="I21" s="257"/>
      <c r="J21" s="257"/>
      <c r="K21" s="257"/>
      <c r="L21" s="257"/>
      <c r="M21" s="257"/>
      <c r="N21" s="257"/>
    </row>
    <row r="22" spans="1:14">
      <c r="A22" t="s">
        <v>219</v>
      </c>
      <c r="B22" t="s">
        <v>184</v>
      </c>
      <c r="C22" s="257"/>
      <c r="D22" t="s">
        <v>220</v>
      </c>
      <c r="E22" s="257"/>
      <c r="F22" s="257"/>
      <c r="G22" s="257"/>
      <c r="H22" s="257"/>
      <c r="I22" s="257"/>
      <c r="J22" s="257"/>
      <c r="K22" s="257"/>
      <c r="L22" s="257"/>
      <c r="M22" s="257"/>
      <c r="N22" s="257"/>
    </row>
    <row r="23" spans="1:14">
      <c r="C23" s="257"/>
      <c r="D23" s="257"/>
      <c r="E23" s="257"/>
      <c r="F23" s="257"/>
      <c r="G23" s="257"/>
      <c r="H23" s="257"/>
      <c r="I23" s="257"/>
      <c r="J23" s="257"/>
      <c r="K23" s="257"/>
      <c r="L23" s="257"/>
      <c r="M23" s="257"/>
      <c r="N23" s="257"/>
    </row>
    <row r="24" spans="1:14">
      <c r="C24" s="257"/>
      <c r="D24" s="257"/>
      <c r="E24" s="257"/>
      <c r="F24" s="257"/>
      <c r="G24" s="257"/>
      <c r="H24" s="257"/>
      <c r="I24" s="257"/>
      <c r="J24" s="257"/>
      <c r="K24" s="257"/>
      <c r="L24" s="257"/>
      <c r="M24" s="257"/>
      <c r="N24" s="257"/>
    </row>
    <row r="25" spans="1:14">
      <c r="C25" s="257"/>
      <c r="D25" s="257"/>
      <c r="E25" s="257"/>
      <c r="F25" s="257"/>
      <c r="G25" s="257"/>
      <c r="H25" s="257"/>
      <c r="I25" s="257"/>
      <c r="J25" s="257"/>
      <c r="K25" s="257"/>
      <c r="L25" s="257"/>
      <c r="M25" s="257"/>
      <c r="N25" s="257"/>
    </row>
    <row r="26" spans="1:14">
      <c r="C26" s="257"/>
      <c r="D26" s="257"/>
      <c r="E26" s="257"/>
      <c r="F26" s="257"/>
      <c r="G26" s="257"/>
      <c r="H26" s="257"/>
      <c r="I26" s="257"/>
      <c r="J26" s="257"/>
      <c r="K26" s="257"/>
      <c r="L26" s="257"/>
      <c r="M26" s="257"/>
      <c r="N26" s="257"/>
    </row>
    <row r="27" spans="1:14">
      <c r="C27" s="257"/>
      <c r="D27" s="257"/>
      <c r="E27" s="257"/>
      <c r="F27" s="257"/>
      <c r="G27" s="257"/>
      <c r="H27" s="257"/>
      <c r="I27" s="257"/>
      <c r="J27" s="257"/>
      <c r="K27" s="257"/>
      <c r="L27" s="257"/>
      <c r="M27" s="257"/>
      <c r="N27" s="257"/>
    </row>
    <row r="28" spans="1:14" s="256" customFormat="1">
      <c r="A28" s="256" t="s">
        <v>203</v>
      </c>
    </row>
    <row r="29" spans="1:14">
      <c r="D29" t="s">
        <v>204</v>
      </c>
    </row>
    <row r="30" spans="1:14">
      <c r="D30" t="s">
        <v>205</v>
      </c>
    </row>
    <row r="31" spans="1:14">
      <c r="E31" t="s">
        <v>207</v>
      </c>
      <c r="H31" t="s">
        <v>211</v>
      </c>
    </row>
    <row r="32" spans="1:14">
      <c r="E32" t="s">
        <v>206</v>
      </c>
      <c r="H32" t="s">
        <v>209</v>
      </c>
    </row>
    <row r="33" spans="1:23">
      <c r="E33" t="s">
        <v>208</v>
      </c>
      <c r="H33" t="s">
        <v>210</v>
      </c>
    </row>
    <row r="34" spans="1:23">
      <c r="E34" t="s">
        <v>212</v>
      </c>
    </row>
    <row r="35" spans="1:23">
      <c r="D35" t="s">
        <v>216</v>
      </c>
    </row>
    <row r="37" spans="1:23">
      <c r="A37" s="264"/>
      <c r="B37" s="264"/>
      <c r="C37" s="264"/>
      <c r="D37" s="264"/>
      <c r="E37" s="264"/>
      <c r="F37" s="264"/>
      <c r="G37" s="264"/>
      <c r="H37" s="264"/>
      <c r="I37" s="264"/>
      <c r="J37" s="264"/>
      <c r="K37" s="264"/>
      <c r="L37" s="264"/>
      <c r="M37" s="264"/>
      <c r="N37" s="264"/>
      <c r="O37" s="264"/>
      <c r="P37" s="264"/>
      <c r="Q37" s="264"/>
      <c r="R37" s="264"/>
      <c r="S37" s="264"/>
      <c r="T37" s="264"/>
      <c r="U37" s="264"/>
      <c r="V37" s="264"/>
      <c r="W37" s="264"/>
    </row>
    <row r="38" spans="1:23">
      <c r="B38" t="s">
        <v>223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sheetPr codeName="Blad9"/>
  <dimension ref="A10:C15"/>
  <sheetViews>
    <sheetView workbookViewId="0">
      <selection activeCell="A11" sqref="A11"/>
    </sheetView>
  </sheetViews>
  <sheetFormatPr defaultRowHeight="12.75"/>
  <cols>
    <col min="1" max="1" width="83.28515625" style="193" customWidth="1"/>
    <col min="2" max="2" width="1.7109375" style="193" customWidth="1"/>
    <col min="3" max="3" width="47.5703125" style="193" customWidth="1"/>
    <col min="4" max="16384" width="9.140625" style="193"/>
  </cols>
  <sheetData>
    <row r="10" spans="1:3">
      <c r="A10" s="194" t="s">
        <v>115</v>
      </c>
      <c r="C10" s="195" t="e">
        <f>#N/A</f>
        <v>#N/A</v>
      </c>
    </row>
    <row r="11" spans="1:3">
      <c r="A11" s="74" t="s">
        <v>116</v>
      </c>
      <c r="C11" s="196"/>
    </row>
    <row r="12" spans="1:3">
      <c r="A12" s="64" t="s">
        <v>117</v>
      </c>
      <c r="C12" s="197"/>
    </row>
    <row r="13" spans="1:3">
      <c r="A13" s="74" t="s">
        <v>118</v>
      </c>
      <c r="C13" s="196"/>
    </row>
    <row r="14" spans="1:3">
      <c r="A14" s="64" t="s">
        <v>119</v>
      </c>
      <c r="C14" s="197"/>
    </row>
    <row r="15" spans="1:3">
      <c r="A15" s="74" t="s">
        <v>120</v>
      </c>
      <c r="C15" s="196"/>
    </row>
  </sheetData>
  <sheetProtection selectLockedCells="1" selectUnlockedCells="1"/>
  <pageMargins left="0.7" right="0.7" top="0.75" bottom="0.75" header="0.51180555555555551" footer="0.51180555555555551"/>
  <pageSetup firstPageNumber="0" orientation="portrait" horizontalDpi="300" verticalDpi="300"/>
  <headerFooter alignWithMargins="0"/>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28</vt:i4>
      </vt:variant>
      <vt:variant>
        <vt:lpstr>Benoemde bereiken</vt:lpstr>
      </vt:variant>
      <vt:variant>
        <vt:i4>14</vt:i4>
      </vt:variant>
    </vt:vector>
  </HeadingPairs>
  <TitlesOfParts>
    <vt:vector size="42" baseType="lpstr">
      <vt:lpstr>Invulblad</vt:lpstr>
      <vt:lpstr>quickview</vt:lpstr>
      <vt:lpstr>score</vt:lpstr>
      <vt:lpstr>Grafiek</vt:lpstr>
      <vt:lpstr>Logboek_EK</vt:lpstr>
      <vt:lpstr>Toernooigegevens</vt:lpstr>
      <vt:lpstr>Pouleberekeningen</vt:lpstr>
      <vt:lpstr>LOGBOEK_WK</vt:lpstr>
      <vt:lpstr>Bonusvragen</vt:lpstr>
      <vt:lpstr>Puntentelling</vt:lpstr>
      <vt:lpstr>means</vt:lpstr>
      <vt:lpstr>Frank</vt:lpstr>
      <vt:lpstr>Lothar</vt:lpstr>
      <vt:lpstr>Arjan</vt:lpstr>
      <vt:lpstr>Dries</vt:lpstr>
      <vt:lpstr>Marjon</vt:lpstr>
      <vt:lpstr>Leen</vt:lpstr>
      <vt:lpstr>Matthijs</vt:lpstr>
      <vt:lpstr>Peter</vt:lpstr>
      <vt:lpstr>Reindert</vt:lpstr>
      <vt:lpstr>Gerard</vt:lpstr>
      <vt:lpstr>Annita</vt:lpstr>
      <vt:lpstr>Harro</vt:lpstr>
      <vt:lpstr>Angele</vt:lpstr>
      <vt:lpstr>Wilem</vt:lpstr>
      <vt:lpstr>Joris</vt:lpstr>
      <vt:lpstr>Linda</vt:lpstr>
      <vt:lpstr>Jolanthe</vt:lpstr>
      <vt:lpstr>_C</vt:lpstr>
      <vt:lpstr>A</vt:lpstr>
      <vt:lpstr>a_24</vt:lpstr>
      <vt:lpstr>Invulblad!Afdrukbereik</vt:lpstr>
      <vt:lpstr>B</vt:lpstr>
      <vt:lpstr>b_24</vt:lpstr>
      <vt:lpstr>bonus1</vt:lpstr>
      <vt:lpstr>bonus16</vt:lpstr>
      <vt:lpstr>bonus2</vt:lpstr>
      <vt:lpstr>bonus4</vt:lpstr>
      <vt:lpstr>bonus8</vt:lpstr>
      <vt:lpstr>D</vt:lpstr>
      <vt:lpstr>d_24</vt:lpstr>
      <vt:lpstr>Wedstrijdnummers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Ernest</dc:creator>
  <cp:lastModifiedBy>Ernest</cp:lastModifiedBy>
  <dcterms:created xsi:type="dcterms:W3CDTF">2010-06-24T08:21:53Z</dcterms:created>
  <dcterms:modified xsi:type="dcterms:W3CDTF">2012-07-15T11:03:43Z</dcterms:modified>
</cp:coreProperties>
</file>